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Weekly Data" sheetId="3" state="visible" r:id="rId3"/>
    <sheet xmlns:r="http://schemas.openxmlformats.org/officeDocument/2006/relationships" name="Pipeline" sheetId="4" state="visible" r:id="rId4"/>
    <sheet xmlns:r="http://schemas.openxmlformats.org/officeDocument/2006/relationships" name="Customers" sheetId="5" state="visible" r:id="rId5"/>
    <sheet xmlns:r="http://schemas.openxmlformats.org/officeDocument/2006/relationships" name="Initiatives" sheetId="6" state="visible" r:id="rId6"/>
    <sheet xmlns:r="http://schemas.openxmlformats.org/officeDocument/2006/relationships" name="Accountability" sheetId="7" state="visible" r:id="rId7"/>
    <sheet xmlns:r="http://schemas.openxmlformats.org/officeDocument/2006/relationships" name="Targets" sheetId="8" state="visible" r:id="rId8"/>
    <sheet xmlns:r="http://schemas.openxmlformats.org/officeDocument/2006/relationships" name="Definition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0">
    <numFmt numFmtId="164" formatCode="0.0%"/>
    <numFmt numFmtId="165" formatCode="&quot;$&quot;#,##0"/>
    <numFmt numFmtId="166" formatCode="0.0"/>
    <numFmt numFmtId="167" formatCode="0.00&quot;x&quot;"/>
    <numFmt numFmtId="168" formatCode="yyyy-mm-dd"/>
    <numFmt numFmtId="169" formatCode="mmm d, yyyy"/>
    <numFmt numFmtId="170" formatCode="+0.0%;-0.0%;0.0%"/>
    <numFmt numFmtId="171" formatCode="+&quot;$&quot;#,##0;-&quot;$&quot;#,##0;&quot;$&quot;0"/>
    <numFmt numFmtId="172" formatCode="+0.00&quot;x&quot;;-0.00&quot;x&quot;"/>
    <numFmt numFmtId="173" formatCode="+0;-0;0"/>
  </numFmts>
  <fonts count="16">
    <font>
      <name val="Calibri"/>
      <family val="2"/>
      <color theme="1"/>
      <sz val="11"/>
      <scheme val="minor"/>
    </font>
    <font>
      <name val="Calibri"/>
      <b val="1"/>
      <color rgb="0013223A"/>
      <sz val="18"/>
    </font>
    <font>
      <name val="Calibri"/>
      <color rgb="0059606A"/>
      <sz val="10"/>
    </font>
    <font>
      <name val="Calibri"/>
      <b val="1"/>
      <color rgb="009A7440"/>
      <sz val="9"/>
    </font>
    <font>
      <name val="Calibri"/>
      <b val="1"/>
      <color rgb="0013223A"/>
      <sz val="12"/>
    </font>
    <font>
      <name val="Calibri"/>
      <color rgb="0023272D"/>
      <sz val="11"/>
    </font>
    <font>
      <name val="Calibri"/>
      <b val="1"/>
      <color rgb="00FFFFFF"/>
      <sz val="10"/>
    </font>
    <font>
      <name val="Calibri"/>
      <color rgb="0023272D"/>
    </font>
    <font>
      <name val="Calibri"/>
      <b val="1"/>
      <color rgb="0023272D"/>
    </font>
    <font>
      <name val="Calibri"/>
      <color rgb="0023272D"/>
      <sz val="10"/>
    </font>
    <font>
      <name val="Calibri"/>
      <b val="1"/>
      <color rgb="0023272D"/>
      <sz val="10"/>
    </font>
    <font>
      <name val="Calibri"/>
      <color rgb="0059606A"/>
      <sz val="9"/>
    </font>
    <font>
      <name val="Calibri"/>
      <b val="1"/>
      <color rgb="001F5E35"/>
      <sz val="9"/>
    </font>
    <font>
      <name val="Calibri"/>
      <b val="1"/>
      <color rgb="007A5212"/>
      <sz val="9"/>
    </font>
    <font>
      <name val="Calibri"/>
      <b val="1"/>
      <color rgb="008A2A1F"/>
      <sz val="9"/>
    </font>
    <font>
      <name val="Calibri"/>
      <b val="1"/>
      <color rgb="0023272D"/>
      <sz val="11"/>
    </font>
  </fonts>
  <fills count="8">
    <fill>
      <patternFill/>
    </fill>
    <fill>
      <patternFill patternType="gray125"/>
    </fill>
    <fill>
      <patternFill patternType="solid">
        <fgColor rgb="0013223A"/>
        <bgColor rgb="0013223A"/>
      </patternFill>
    </fill>
    <fill>
      <patternFill patternType="solid">
        <fgColor rgb="00FFF8E6"/>
        <bgColor rgb="00FFF8E6"/>
      </patternFill>
    </fill>
    <fill>
      <patternFill patternType="solid">
        <fgColor rgb="00ECEAE3"/>
        <bgColor rgb="00ECEAE3"/>
      </patternFill>
    </fill>
    <fill>
      <patternFill patternType="solid">
        <fgColor rgb="00E3EFE6"/>
        <bgColor rgb="00E3EFE6"/>
      </patternFill>
    </fill>
    <fill>
      <patternFill patternType="solid">
        <fgColor rgb="00FBEFD9"/>
        <bgColor rgb="00FBEFD9"/>
      </patternFill>
    </fill>
    <fill>
      <patternFill patternType="solid">
        <fgColor rgb="00F7E1DE"/>
        <bgColor rgb="00F7E1DE"/>
      </patternFill>
    </fill>
  </fills>
  <borders count="2">
    <border>
      <left/>
      <right/>
      <top/>
      <bottom/>
      <diagonal/>
    </border>
    <border>
      <bottom style="thin">
        <color rgb="00D8D5CC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0" borderId="0" applyAlignment="1" pivotButton="0" quotePrefix="0" xfId="0">
      <alignment vertical="top" wrapText="1"/>
    </xf>
    <xf numFmtId="0" fontId="8" fillId="0" borderId="0" pivotButton="0" quotePrefix="0" xfId="0"/>
    <xf numFmtId="0" fontId="4" fillId="3" borderId="0" pivotButton="0" quotePrefix="0" xfId="0"/>
    <xf numFmtId="0" fontId="11" fillId="0" borderId="0" pivotButton="0" quotePrefix="0" xfId="0"/>
    <xf numFmtId="0" fontId="12" fillId="5" borderId="0" applyAlignment="1" pivotButton="0" quotePrefix="0" xfId="0">
      <alignment horizontal="center"/>
    </xf>
    <xf numFmtId="0" fontId="13" fillId="6" borderId="0" applyAlignment="1" pivotButton="0" quotePrefix="0" xfId="0">
      <alignment horizontal="center"/>
    </xf>
    <xf numFmtId="0" fontId="14" fillId="7" borderId="0" applyAlignment="1" pivotButton="0" quotePrefix="0" xfId="0">
      <alignment horizontal="center"/>
    </xf>
    <xf numFmtId="169" fontId="8" fillId="0" borderId="0" pivotButton="0" quotePrefix="0" xfId="0"/>
    <xf numFmtId="0" fontId="6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bottom"/>
    </xf>
    <xf numFmtId="0" fontId="9" fillId="0" borderId="1" pivotButton="0" quotePrefix="0" xfId="0"/>
    <xf numFmtId="165" fontId="15" fillId="0" borderId="1" pivotButton="0" quotePrefix="0" xfId="0"/>
    <xf numFmtId="165" fontId="0" fillId="0" borderId="1" pivotButton="0" quotePrefix="0" xfId="0"/>
    <xf numFmtId="170" fontId="0" fillId="0" borderId="1" pivotButton="0" quotePrefix="0" xfId="0"/>
    <xf numFmtId="0" fontId="0" fillId="0" borderId="1" applyAlignment="1" pivotButton="0" quotePrefix="0" xfId="0">
      <alignment horizontal="center"/>
    </xf>
    <xf numFmtId="171" fontId="0" fillId="0" borderId="1" pivotButton="0" quotePrefix="0" xfId="0"/>
    <xf numFmtId="0" fontId="0" fillId="3" borderId="1" pivotButton="0" quotePrefix="0" xfId="0"/>
    <xf numFmtId="0" fontId="0" fillId="0" borderId="1" pivotButton="0" quotePrefix="0" xfId="0"/>
    <xf numFmtId="164" fontId="15" fillId="0" borderId="1" pivotButton="0" quotePrefix="0" xfId="0"/>
    <xf numFmtId="164" fontId="0" fillId="0" borderId="1" pivotButton="0" quotePrefix="0" xfId="0"/>
    <xf numFmtId="166" fontId="15" fillId="0" borderId="1" pivotButton="0" quotePrefix="0" xfId="0"/>
    <xf numFmtId="166" fontId="0" fillId="0" borderId="1" pivotButton="0" quotePrefix="0" xfId="0"/>
    <xf numFmtId="167" fontId="15" fillId="0" borderId="1" pivotButton="0" quotePrefix="0" xfId="0"/>
    <xf numFmtId="167" fontId="0" fillId="0" borderId="1" pivotButton="0" quotePrefix="0" xfId="0"/>
    <xf numFmtId="172" fontId="0" fillId="0" borderId="1" pivotButton="0" quotePrefix="0" xfId="0"/>
    <xf numFmtId="0" fontId="11" fillId="0" borderId="1" applyAlignment="1" pivotButton="0" quotePrefix="0" xfId="0">
      <alignment horizontal="center"/>
    </xf>
    <xf numFmtId="3" fontId="15" fillId="0" borderId="1" pivotButton="0" quotePrefix="0" xfId="0"/>
    <xf numFmtId="3" fontId="0" fillId="0" borderId="1" pivotButton="0" quotePrefix="0" xfId="0"/>
    <xf numFmtId="173" fontId="0" fillId="0" borderId="1" pivotButton="0" quotePrefix="0" xfId="0"/>
    <xf numFmtId="165" fontId="8" fillId="3" borderId="0" pivotButton="0" quotePrefix="0" xfId="0"/>
    <xf numFmtId="169" fontId="9" fillId="3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4" fontId="9" fillId="0" borderId="1" pivotButton="0" quotePrefix="0" xfId="0"/>
    <xf numFmtId="3" fontId="9" fillId="3" borderId="1" pivotButton="0" quotePrefix="0" xfId="0"/>
    <xf numFmtId="165" fontId="10" fillId="4" borderId="0" pivotButton="0" quotePrefix="0" xfId="0"/>
    <xf numFmtId="164" fontId="10" fillId="4" borderId="0" pivotButton="0" quotePrefix="0" xfId="0"/>
    <xf numFmtId="3" fontId="10" fillId="4" borderId="0" pivotButton="0" quotePrefix="0" xfId="0"/>
    <xf numFmtId="0" fontId="9" fillId="3" borderId="1" pivotButton="0" quotePrefix="0" xfId="0"/>
    <xf numFmtId="9" fontId="9" fillId="0" borderId="1" pivotButton="0" quotePrefix="0" xfId="0"/>
    <xf numFmtId="9" fontId="0" fillId="3" borderId="1" pivotButton="0" quotePrefix="0" xfId="0"/>
    <xf numFmtId="165" fontId="0" fillId="0" borderId="0" pivotButton="0" quotePrefix="0" xfId="0"/>
    <xf numFmtId="165" fontId="8" fillId="4" borderId="0" pivotButton="0" quotePrefix="0" xfId="0"/>
    <xf numFmtId="0" fontId="0" fillId="3" borderId="0" pivotButton="0" quotePrefix="0" xfId="0"/>
    <xf numFmtId="165" fontId="0" fillId="3" borderId="1" pivotButton="0" quotePrefix="0" xfId="0"/>
    <xf numFmtId="3" fontId="0" fillId="3" borderId="1" pivotButton="0" quotePrefix="0" xfId="0"/>
    <xf numFmtId="164" fontId="8" fillId="0" borderId="1" pivotButton="0" quotePrefix="0" xfId="0"/>
    <xf numFmtId="0" fontId="11" fillId="0" borderId="0" applyAlignment="1" pivotButton="0" quotePrefix="0" xfId="0">
      <alignment wrapText="1"/>
    </xf>
    <xf numFmtId="0" fontId="9" fillId="3" borderId="1" applyAlignment="1" pivotButton="0" quotePrefix="0" xfId="0">
      <alignment vertical="top" wrapText="1"/>
    </xf>
    <xf numFmtId="169" fontId="9" fillId="3" borderId="1" applyAlignment="1" pivotButton="0" quotePrefix="0" xfId="0">
      <alignment vertical="top" wrapText="1"/>
    </xf>
    <xf numFmtId="9" fontId="9" fillId="3" borderId="1" applyAlignment="1" pivotButton="0" quotePrefix="0" xfId="0">
      <alignment vertical="top" wrapText="1"/>
    </xf>
    <xf numFmtId="1" fontId="9" fillId="0" borderId="1" pivotButton="0" quotePrefix="0" xfId="0"/>
    <xf numFmtId="0" fontId="7" fillId="0" borderId="1" pivotButton="0" quotePrefix="0" xfId="0"/>
    <xf numFmtId="164" fontId="8" fillId="3" borderId="1" pivotButton="0" quotePrefix="0" xfId="0"/>
    <xf numFmtId="0" fontId="2" fillId="0" borderId="1" pivotButton="0" quotePrefix="0" xfId="0"/>
    <xf numFmtId="165" fontId="8" fillId="3" borderId="1" pivotButton="0" quotePrefix="0" xfId="0"/>
    <xf numFmtId="166" fontId="8" fillId="3" borderId="1" pivotButton="0" quotePrefix="0" xfId="0"/>
    <xf numFmtId="167" fontId="8" fillId="3" borderId="1" pivotButton="0" quotePrefix="0" xfId="0"/>
    <xf numFmtId="3" fontId="8" fillId="3" borderId="1" pivotButton="0" quotePrefix="0" xfId="0"/>
    <xf numFmtId="0" fontId="10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</cellXfs>
  <cellStyles count="1">
    <cellStyle name="Normal" xfId="0" builtinId="0" hidden="0"/>
  </cellStyles>
  <dxfs count="8">
    <dxf>
      <font>
        <name val="Calibri"/>
        <b val="1"/>
        <color rgb="001F5E35"/>
      </font>
      <fill>
        <patternFill patternType="solid">
          <fgColor rgb="00E3EFE6"/>
          <bgColor rgb="00E3EFE6"/>
        </patternFill>
      </fill>
    </dxf>
    <dxf>
      <font>
        <name val="Calibri"/>
        <b val="1"/>
        <color rgb="007A5212"/>
      </font>
      <fill>
        <patternFill patternType="solid">
          <fgColor rgb="00FBEFD9"/>
          <bgColor rgb="00FBEFD9"/>
        </patternFill>
      </fill>
    </dxf>
    <dxf>
      <font>
        <name val="Calibri"/>
        <b val="1"/>
        <color rgb="008A2A1F"/>
      </font>
      <fill>
        <patternFill patternType="solid">
          <fgColor rgb="00F7E1DE"/>
          <bgColor rgb="00F7E1DE"/>
        </patternFill>
      </fill>
    </dxf>
    <dxf>
      <font>
        <name val="Calibri"/>
        <color rgb="008A2A1F"/>
      </font>
    </dxf>
    <dxf>
      <fill>
        <patternFill patternType="solid">
          <fgColor rgb="00FBEFD9"/>
          <bgColor rgb="00FBEFD9"/>
        </patternFill>
      </fill>
    </dxf>
    <dxf>
      <font>
        <name val="Calibri"/>
        <b val="1"/>
        <color rgb="008A2A1F"/>
      </font>
    </dxf>
    <dxf>
      <fill>
        <patternFill patternType="solid">
          <fgColor rgb="00F7E1DE"/>
          <bgColor rgb="00F7E1DE"/>
        </patternFill>
      </fill>
    </dxf>
    <dxf>
      <font>
        <name val="Calibri"/>
        <color rgb="008A909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vs. budget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'Weekly Data'!C6</f>
            </strRef>
          </tx>
          <spPr>
            <a:solidFill xmlns:a="http://schemas.openxmlformats.org/drawingml/2006/main">
              <a:srgbClr val="13223A"/>
            </a:solidFill>
            <a:ln xmlns:a="http://schemas.openxmlformats.org/drawingml/2006/main">
              <a:prstDash val="solid"/>
            </a:ln>
          </spPr>
          <cat>
            <numRef>
              <f>'Weekly Data'!$A$7:$A$19</f>
            </numRef>
          </cat>
          <val>
            <numRef>
              <f>'Weekly Data'!$C$7:$C$19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'Weekly Data'!D6</f>
            </strRef>
          </tx>
          <spPr>
            <a:ln xmlns:a="http://schemas.openxmlformats.org/drawingml/2006/main">
              <a:solidFill>
                <a:srgbClr val="9A744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'Weekly Data'!$D$7:$D$19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&quot;$&quot;#,##0,&quot;k&quot;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Ending cash</a:t>
            </a:r>
          </a:p>
        </rich>
      </tx>
    </title>
    <plotArea>
      <lineChart>
        <grouping val="standard"/>
        <ser>
          <idx val="0"/>
          <order val="0"/>
          <tx>
            <strRef>
              <f>'Weekly Data'!O6</f>
            </strRef>
          </tx>
          <spPr>
            <a:ln xmlns:a="http://schemas.openxmlformats.org/drawingml/2006/main">
              <a:solidFill>
                <a:srgbClr val="13223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'Weekly Data'!$A$7:$A$19</f>
            </numRef>
          </cat>
          <val>
            <numRef>
              <f>'Weekly Data'!$O$7:$O$19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&quot;$&quot;#,##0,&quot;k&quot;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 margin % and on-time delivery %</a:t>
            </a:r>
          </a:p>
        </rich>
      </tx>
    </title>
    <plotArea>
      <lineChart>
        <grouping val="standard"/>
        <ser>
          <idx val="0"/>
          <order val="0"/>
          <tx>
            <strRef>
              <f>'Weekly Data'!I6</f>
            </strRef>
          </tx>
          <spPr>
            <a:ln xmlns:a="http://schemas.openxmlformats.org/drawingml/2006/main">
              <a:solidFill>
                <a:srgbClr val="13223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'Weekly Data'!$A$7:$A$19</f>
            </numRef>
          </cat>
          <val>
            <numRef>
              <f>'Weekly Data'!$I$7:$I$19</f>
            </numRef>
          </val>
        </ser>
        <ser>
          <idx val="1"/>
          <order val="1"/>
          <tx>
            <strRef>
              <f>'Weekly Data'!U6</f>
            </strRef>
          </tx>
          <spPr>
            <a:ln xmlns:a="http://schemas.openxmlformats.org/drawingml/2006/main">
              <a:solidFill>
                <a:srgbClr val="9A744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'Weekly Data'!$A$7:$A$19</f>
            </numRef>
          </cat>
          <val>
            <numRef>
              <f>'Weekly Data'!$U$7:$U$19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New bookings and weighted pipeline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'Weekly Data'!R6</f>
            </strRef>
          </tx>
          <spPr>
            <a:solidFill xmlns:a="http://schemas.openxmlformats.org/drawingml/2006/main">
              <a:srgbClr val="13223A"/>
            </a:solidFill>
            <a:ln xmlns:a="http://schemas.openxmlformats.org/drawingml/2006/main">
              <a:prstDash val="solid"/>
            </a:ln>
          </spPr>
          <cat>
            <numRef>
              <f>'Weekly Data'!$A$7:$A$19</f>
            </numRef>
          </cat>
          <val>
            <numRef>
              <f>'Weekly Data'!$R$7:$R$19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'Weekly Data'!Q6</f>
            </strRef>
          </tx>
          <spPr>
            <a:ln xmlns:a="http://schemas.openxmlformats.org/drawingml/2006/main">
              <a:solidFill>
                <a:srgbClr val="9A744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'Weekly Data'!$Q$7:$Q$19</f>
            </numRef>
          </val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&quot;$&quot;#,##0,&quot;k&quot;" sourceLinked="0"/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numFmt formatCode="&quot;$&quot;#,##0,&quot;k&quot;" sourceLinked="0"/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Pipeline by stage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'Pipeline'!N5</f>
            </strRef>
          </tx>
          <spPr>
            <a:ln xmlns:a="http://schemas.openxmlformats.org/drawingml/2006/main">
              <a:prstDash val="solid"/>
            </a:ln>
          </spPr>
          <cat>
            <numRef>
              <f>'Pipeline'!$L$6:$L$10</f>
            </numRef>
          </cat>
          <val>
            <numRef>
              <f>'Pipeline'!$N$6:$N$10</f>
            </numRef>
          </val>
        </ser>
        <ser>
          <idx val="1"/>
          <order val="1"/>
          <tx>
            <strRef>
              <f>'Pipeline'!O5</f>
            </strRef>
          </tx>
          <spPr>
            <a:ln xmlns:a="http://schemas.openxmlformats.org/drawingml/2006/main">
              <a:prstDash val="solid"/>
            </a:ln>
          </spPr>
          <cat>
            <numRef>
              <f>'Pipeline'!$L$6:$L$10</f>
            </numRef>
          </cat>
          <val>
            <numRef>
              <f>'Pipeline'!$O$6:$O$10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&quot;$&quot;#,##0,&quot;k&quot;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_rels/drawing2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36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36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52</row>
      <rowOff>0</rowOff>
    </from>
    <ext cx="540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5</col>
      <colOff>0</colOff>
      <row>52</row>
      <rowOff>0</rowOff>
    </from>
    <ext cx="5400000" cy="270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11</col>
      <colOff>0</colOff>
      <row>15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3223A"/>
    <outlinePr summaryBelow="1" summaryRight="1"/>
    <pageSetUpPr fitToPage="1"/>
  </sheetPr>
  <dimension ref="A1:B3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8" customHeight="1">
      <c r="A1" s="1" t="inlineStr">
        <is>
          <t>CEO Weekly Operating Dashboard</t>
        </is>
      </c>
    </row>
    <row r="2">
      <c r="A2" s="2" t="inlineStr">
        <is>
          <t>A one-page weekly view of revenue, margin, cash, pipeline, customers, delivery, initiatives, and accountability. From matthewdfusco.com/resources</t>
        </is>
      </c>
    </row>
    <row r="3">
      <c r="A3" s="3" t="inlineStr">
        <is>
          <t>ILLUSTRATIVE SAMPLE DATA. Replace with your own figures. Not based on any real company.</t>
        </is>
      </c>
    </row>
    <row r="5">
      <c r="B5" s="4" t="inlineStr">
        <is>
          <t>What this workbook is for</t>
        </is>
      </c>
    </row>
    <row r="6" ht="45" customHeight="1">
      <c r="B6" s="5" t="inlineStr">
        <is>
          <t>One place for the leadership team to see, every week, whether the business is on plan, where it isn’t, and who owns the follow-up. It is built for a 60- to 90-minute weekly operating meeting, not for monthly financial reporting.</t>
        </is>
      </c>
    </row>
    <row r="8">
      <c r="B8" s="4" t="inlineStr">
        <is>
          <t>How the tabs fit together</t>
        </is>
      </c>
    </row>
    <row r="9" ht="30" customHeight="1">
      <c r="B9" s="5" t="inlineStr">
        <is>
          <t>•  Dashboard: the page you put on screen in the meeting. Choose the week in cell C5. Everything else updates automatically.</t>
        </is>
      </c>
    </row>
    <row r="10" ht="30" customHeight="1">
      <c r="B10" s="5" t="inlineStr">
        <is>
          <t>•  Weekly Data: one row per week. Enter revenue, budget, costs, cash, pipeline, bookings, and delivery figures. Yellow cells are inputs; white cells are formulas.</t>
        </is>
      </c>
    </row>
    <row r="11" ht="30" customHeight="1">
      <c r="B11" s="5" t="inlineStr">
        <is>
          <t>•  Targets: the thresholds that decide whether each metric shows On track, Watch, or Off track. Set these once a quarter.</t>
        </is>
      </c>
    </row>
    <row r="12" ht="30" customHeight="1">
      <c r="B12" s="5" t="inlineStr">
        <is>
          <t>•  Pipeline: open opportunities with stage, value, and expected close. Weighted values and stage totals calculate automatically.</t>
        </is>
      </c>
    </row>
    <row r="13" ht="15" customHeight="1">
      <c r="B13" s="5" t="inlineStr">
        <is>
          <t>•  Customers: revenue by top customer for concentration, plus customer and revenue retention.</t>
        </is>
      </c>
    </row>
    <row r="14" ht="15" customHeight="1">
      <c r="B14" s="5" t="inlineStr">
        <is>
          <t>•  Initiatives: the company’s strategic priorities, each with one owner, a due date, and a status.</t>
        </is>
      </c>
    </row>
    <row r="15" ht="15" customHeight="1">
      <c r="B15" s="5" t="inlineStr">
        <is>
          <t>•  Accountability: the action log from the weekly meeting. Overdue items are counted on the Dashboard.</t>
        </is>
      </c>
    </row>
    <row r="16" ht="15" customHeight="1">
      <c r="B16" s="5" t="inlineStr">
        <is>
          <t>•  Definitions: what each metric means, how it’s calculated, and how to use it in the meeting.</t>
        </is>
      </c>
    </row>
    <row r="18">
      <c r="B18" s="4" t="inlineStr">
        <is>
          <t>Getting started (about an hour)</t>
        </is>
      </c>
    </row>
    <row r="19" ht="30" customHeight="1">
      <c r="B19" s="5" t="inlineStr">
        <is>
          <t>1. Delete the sample figures in the yellow cells on Weekly Data, Pipeline, Customers, Initiatives, and Accountability, and enter your own.</t>
        </is>
      </c>
    </row>
    <row r="20" ht="15" customHeight="1">
      <c r="B20" s="5" t="inlineStr">
        <is>
          <t>2. On Weekly Data, set the opening cash balance (cell C4) and the week-ending dates for your quarter.</t>
        </is>
      </c>
    </row>
    <row r="21" ht="15" customHeight="1">
      <c r="B21" s="5" t="inlineStr">
        <is>
          <t>3. On Targets, set your own thresholds. The status colors on the Dashboard depend entirely on them.</t>
        </is>
      </c>
    </row>
    <row r="22" ht="15" customHeight="1">
      <c r="B22" s="5" t="inlineStr">
        <is>
          <t>4. On the Dashboard, replace the owner roles in column I with the names of the people accountable.</t>
        </is>
      </c>
    </row>
    <row r="23" ht="30" customHeight="1">
      <c r="B23" s="5" t="inlineStr">
        <is>
          <t>5. Pick one person (often finance or the chief of staff) to update the workbook by the same time every week, before the meeting.</t>
        </is>
      </c>
    </row>
    <row r="25">
      <c r="B25" s="4" t="inlineStr">
        <is>
          <t>Using it in the weekly meeting</t>
        </is>
      </c>
    </row>
    <row r="26" ht="30" customHeight="1">
      <c r="B26" s="5" t="inlineStr">
        <is>
          <t>•  Start with the Dashboard and spend time only on metrics showing Watch or Off track. On-track metrics need no discussion.</t>
        </is>
      </c>
    </row>
    <row r="27" ht="30" customHeight="1">
      <c r="B27" s="5" t="inlineStr">
        <is>
          <t>•  For each exception, the owner answers three questions: what happened, why, and what they will do by next week.</t>
        </is>
      </c>
    </row>
    <row r="28" ht="30" customHeight="1">
      <c r="B28" s="5" t="inlineStr">
        <is>
          <t>•  Record every commitment on the Accountability tab with one owner and a due date. Review open and overdue actions first next week.</t>
        </is>
      </c>
    </row>
    <row r="29" ht="30" customHeight="1">
      <c r="B29" s="5" t="inlineStr">
        <is>
          <t>•  Review Initiatives once a month in the weekly meeting, or weekly for any initiative that is At risk or Off track.</t>
        </is>
      </c>
    </row>
    <row r="31">
      <c r="B31" s="4" t="inlineStr">
        <is>
          <t>Customizing it</t>
        </is>
      </c>
    </row>
    <row r="32" ht="30" customHeight="1">
      <c r="B32" s="5" t="inlineStr">
        <is>
          <t>•  Rename metrics, owners, and initiatives freely. To swap a metric, change its label on the Dashboard and point its formulas at the relevant Weekly Data column.</t>
        </is>
      </c>
    </row>
    <row r="33" ht="30" customHeight="1">
      <c r="B33" s="5" t="inlineStr">
        <is>
          <t>•  The workbook covers one 13-week quarter. At the start of each quarter, save a copy for your records, then clear the yellow inputs on Weekly Data and enter the new week-ending dates.</t>
        </is>
      </c>
    </row>
    <row r="34" ht="30" customHeight="1">
      <c r="B34" s="5" t="inlineStr">
        <is>
          <t>•  Each week, copy the Total and Weighted figures from the Pipeline tab (cells N11 and O11) into that week’s row on Weekly Data, so you build a pipeline trend.</t>
        </is>
      </c>
    </row>
    <row r="35" ht="15" customHeight="1">
      <c r="B35" s="5" t="inlineStr">
        <is>
          <t>•  Keep it short. If a metric hasn’t changed a decision in a quarter, replace it with one that will.</t>
        </is>
      </c>
    </row>
    <row r="37">
      <c r="B37" s="4" t="inlineStr">
        <is>
          <t>Please note</t>
        </is>
      </c>
    </row>
    <row r="38" ht="45" customHeight="1">
      <c r="B38" s="5" t="inlineStr">
        <is>
          <t>All figures, customers, deals, initiatives, and actions in this workbook are fictional and for illustration only. This template is a starting point for your own management reporting, not financial, accounting, or legal advice.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3223A"/>
    <outlinePr summaryBelow="1" summaryRight="1"/>
    <pageSetUpPr fitToPage="1"/>
  </sheetPr>
  <dimension ref="A1:I36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" customWidth="1" min="1" max="1"/>
    <col width="40" customWidth="1" min="2" max="2"/>
    <col width="15" customWidth="1" min="3" max="3"/>
    <col width="15" customWidth="1" min="4" max="4"/>
    <col width="13" customWidth="1" min="5" max="5"/>
    <col width="13" customWidth="1" min="6" max="6"/>
    <col width="15" customWidth="1" min="7" max="7"/>
    <col width="13" customWidth="1" min="8" max="8"/>
    <col width="14" customWidth="1" min="9" max="9"/>
    <col width="3" customWidth="1" min="10" max="10"/>
  </cols>
  <sheetData>
    <row r="1" ht="28" customHeight="1">
      <c r="A1" s="1" t="inlineStr">
        <is>
          <t>CEO Weekly Operating Dashboard</t>
        </is>
      </c>
    </row>
    <row r="2">
      <c r="A2" s="2" t="inlineStr">
        <is>
          <t>Select the week in C5. Discuss only what shows Watch or Off track.</t>
        </is>
      </c>
    </row>
    <row r="3">
      <c r="A3" s="3" t="inlineStr">
        <is>
          <t>ILLUSTRATIVE SAMPLE DATA. Replace with your own figures. Not based on any real company.</t>
        </is>
      </c>
    </row>
    <row r="5">
      <c r="B5" s="6" t="inlineStr">
        <is>
          <t>Week number</t>
        </is>
      </c>
      <c r="C5" s="7" t="n">
        <v>13</v>
      </c>
      <c r="E5" s="8" t="inlineStr">
        <is>
          <t>Status key:</t>
        </is>
      </c>
      <c r="F5" s="9" t="inlineStr">
        <is>
          <t>On track</t>
        </is>
      </c>
      <c r="G5" s="10" t="inlineStr">
        <is>
          <t>Watch</t>
        </is>
      </c>
      <c r="H5" s="11" t="inlineStr">
        <is>
          <t>Off track</t>
        </is>
      </c>
    </row>
    <row r="6">
      <c r="B6" s="6" t="inlineStr">
        <is>
          <t>Week ending</t>
        </is>
      </c>
      <c r="C6" s="12">
        <f>INDEX('Weekly Data'!$B$7:$B$19,$C$5)</f>
        <v/>
      </c>
    </row>
    <row r="8" ht="32" customHeight="1">
      <c r="A8" s="13" t="inlineStr"/>
      <c r="B8" s="14" t="inlineStr">
        <is>
          <t>Metric</t>
        </is>
      </c>
      <c r="C8" s="14" t="inlineStr">
        <is>
          <t>This week</t>
        </is>
      </c>
      <c r="D8" s="14" t="inlineStr">
        <is>
          <t>Target</t>
        </is>
      </c>
      <c r="E8" s="14" t="inlineStr">
        <is>
          <t>Variance</t>
        </is>
      </c>
      <c r="F8" s="14" t="inlineStr">
        <is>
          <t>Status</t>
        </is>
      </c>
      <c r="G8" s="14" t="inlineStr">
        <is>
          <t>4-week avg</t>
        </is>
      </c>
      <c r="H8" s="14" t="inlineStr">
        <is>
          <t>vs prior week</t>
        </is>
      </c>
      <c r="I8" s="14" t="inlineStr">
        <is>
          <t>Owner</t>
        </is>
      </c>
    </row>
    <row r="9" ht="22" customHeight="1">
      <c r="B9" s="15" t="inlineStr">
        <is>
          <t>REVENUE</t>
        </is>
      </c>
    </row>
    <row r="10">
      <c r="B10" s="16" t="inlineStr">
        <is>
          <t>Revenue, this week</t>
        </is>
      </c>
      <c r="C10" s="17">
        <f>INDEX('Weekly Data'!$C$7:$C$19,$C$5)</f>
        <v/>
      </c>
      <c r="D10" s="18">
        <f>INDEX('Weekly Data'!$D$7:$D$19,$C$5)</f>
        <v/>
      </c>
      <c r="E10" s="19">
        <f>IFERROR(C10/D10-1,0)</f>
        <v/>
      </c>
      <c r="F10" s="20">
        <f>IF(C10&gt;=D10,"On track",IF(C10&gt;=D10*(1-Targets!$B$6),"Watch","Off track"))</f>
        <v/>
      </c>
      <c r="G10" s="18">
        <f>AVERAGEIFS('Weekly Data'!$C$7:$C$19,'Weekly Data'!$A$7:$A$19,"&gt;="&amp;MAX(1,$C$5-3),'Weekly Data'!$A$7:$A$19,"&lt;="&amp;$C$5)</f>
        <v/>
      </c>
      <c r="H10" s="21">
        <f>INDEX('Weekly Data'!$C$7:$C$19,$C$5)-INDEX('Weekly Data'!$C$7:$C$19,MAX(1,$C$5-1))</f>
        <v/>
      </c>
      <c r="I10" s="22" t="inlineStr">
        <is>
          <t>CFO</t>
        </is>
      </c>
    </row>
    <row r="11">
      <c r="B11" s="16" t="inlineStr">
        <is>
          <t>Revenue, quarter to date</t>
        </is>
      </c>
      <c r="C11" s="17">
        <f>SUMIF('Weekly Data'!$A$7:$A$19,"&lt;="&amp;$C$5,'Weekly Data'!$C$7:$C$19)</f>
        <v/>
      </c>
      <c r="D11" s="18">
        <f>SUMIF('Weekly Data'!$A$7:$A$19,"&lt;="&amp;$C$5,'Weekly Data'!$D$7:$D$19)</f>
        <v/>
      </c>
      <c r="E11" s="19">
        <f>IFERROR(C11/D11-1,0)</f>
        <v/>
      </c>
      <c r="F11" s="20">
        <f>IF(C11&gt;=D11,"On track",IF(C11&gt;=D11*(1-Targets!$B$6),"Watch","Off track"))</f>
        <v/>
      </c>
      <c r="G11" s="23" t="n"/>
      <c r="H11" s="23" t="n"/>
      <c r="I11" s="22" t="inlineStr">
        <is>
          <t>CEO</t>
        </is>
      </c>
    </row>
    <row r="12" ht="22" customHeight="1">
      <c r="B12" s="15" t="inlineStr">
        <is>
          <t>PROFITABILITY</t>
        </is>
      </c>
    </row>
    <row r="13">
      <c r="B13" s="16" t="inlineStr">
        <is>
          <t>Gross margin %</t>
        </is>
      </c>
      <c r="C13" s="24">
        <f>INDEX('Weekly Data'!$I$7:$I$19,$C$5)</f>
        <v/>
      </c>
      <c r="D13" s="25">
        <f>Targets!$B$7</f>
        <v/>
      </c>
      <c r="E13" s="19">
        <f>C13-D13</f>
        <v/>
      </c>
      <c r="F13" s="20">
        <f>IF(C13&gt;=D13,"On track",IF(C13&gt;=D13-Targets!$B$6,"Watch","Off track"))</f>
        <v/>
      </c>
      <c r="G13" s="25">
        <f>AVERAGEIFS('Weekly Data'!$I$7:$I$19,'Weekly Data'!$A$7:$A$19,"&gt;="&amp;MAX(1,$C$5-3),'Weekly Data'!$A$7:$A$19,"&lt;="&amp;$C$5)</f>
        <v/>
      </c>
      <c r="H13" s="19">
        <f>INDEX('Weekly Data'!$I$7:$I$19,$C$5)-INDEX('Weekly Data'!$I$7:$I$19,MAX(1,$C$5-1))</f>
        <v/>
      </c>
      <c r="I13" s="22" t="inlineStr">
        <is>
          <t>COO</t>
        </is>
      </c>
    </row>
    <row r="14">
      <c r="B14" s="16" t="inlineStr">
        <is>
          <t>Operating margin %</t>
        </is>
      </c>
      <c r="C14" s="24">
        <f>INDEX('Weekly Data'!$L$7:$L$19,$C$5)</f>
        <v/>
      </c>
      <c r="D14" s="25">
        <f>Targets!$B$8</f>
        <v/>
      </c>
      <c r="E14" s="19">
        <f>C14-D14</f>
        <v/>
      </c>
      <c r="F14" s="20">
        <f>IF(C14&gt;=D14,"On track",IF(C14&gt;=D14-Targets!$B$6,"Watch","Off track"))</f>
        <v/>
      </c>
      <c r="G14" s="25">
        <f>AVERAGEIFS('Weekly Data'!$L$7:$L$19,'Weekly Data'!$A$7:$A$19,"&gt;="&amp;MAX(1,$C$5-3),'Weekly Data'!$A$7:$A$19,"&lt;="&amp;$C$5)</f>
        <v/>
      </c>
      <c r="H14" s="19">
        <f>INDEX('Weekly Data'!$L$7:$L$19,$C$5)-INDEX('Weekly Data'!$L$7:$L$19,MAX(1,$C$5-1))</f>
        <v/>
      </c>
      <c r="I14" s="22" t="inlineStr">
        <is>
          <t>CFO</t>
        </is>
      </c>
    </row>
    <row r="15">
      <c r="B15" s="16" t="inlineStr">
        <is>
          <t>Operating profit, quarter to date</t>
        </is>
      </c>
      <c r="C15" s="17">
        <f>SUMIF('Weekly Data'!$A$7:$A$19,"&lt;="&amp;$C$5,'Weekly Data'!$K$7:$K$19)</f>
        <v/>
      </c>
      <c r="D15" s="18">
        <f>SUMIF('Weekly Data'!$A$7:$A$19,"&lt;="&amp;$C$5,'Weekly Data'!$C$7:$C$19)*Targets!$B$8</f>
        <v/>
      </c>
      <c r="E15" s="19">
        <f>IFERROR(C15/D15-1,0)</f>
        <v/>
      </c>
      <c r="F15" s="20">
        <f>IF(C15&gt;=D15,"On track",IF(C15&gt;=D15*(1-Targets!$B$6),"Watch","Off track"))</f>
        <v/>
      </c>
      <c r="G15" s="23" t="n"/>
      <c r="H15" s="23" t="n"/>
      <c r="I15" s="22" t="inlineStr">
        <is>
          <t>CFO</t>
        </is>
      </c>
    </row>
    <row r="16" ht="22" customHeight="1">
      <c r="B16" s="15" t="inlineStr">
        <is>
          <t>CASH</t>
        </is>
      </c>
    </row>
    <row r="17">
      <c r="B17" s="16" t="inlineStr">
        <is>
          <t>Ending cash balance</t>
        </is>
      </c>
      <c r="C17" s="17">
        <f>INDEX('Weekly Data'!$O$7:$O$19,$C$5)</f>
        <v/>
      </c>
      <c r="D17" s="18">
        <f>Targets!$B$9</f>
        <v/>
      </c>
      <c r="E17" s="19">
        <f>IFERROR(C17/D17-1,0)</f>
        <v/>
      </c>
      <c r="F17" s="20">
        <f>IF(C17&gt;=D17,"On track",IF(C17&gt;=D17*(1-Targets!$B$6),"Watch","Off track"))</f>
        <v/>
      </c>
      <c r="G17" s="23" t="n"/>
      <c r="H17" s="21">
        <f>INDEX('Weekly Data'!$O$7:$O$19,$C$5)-INDEX('Weekly Data'!$O$7:$O$19,MAX(1,$C$5-1))</f>
        <v/>
      </c>
      <c r="I17" s="22" t="inlineStr">
        <is>
          <t>CFO</t>
        </is>
      </c>
    </row>
    <row r="18">
      <c r="B18" s="16" t="inlineStr">
        <is>
          <t>Cash runway, months (4-week average burn)</t>
        </is>
      </c>
      <c r="C18" s="26">
        <f>IF((AVERAGEIFS('Weekly Data'!$N$7:$N$19,'Weekly Data'!$A$7:$A$19,"&gt;="&amp;MAX(1,$C$5-3),'Weekly Data'!$A$7:$A$19,"&lt;="&amp;$C$5)-AVERAGEIFS('Weekly Data'!$M$7:$M$19,'Weekly Data'!$A$7:$A$19,"&gt;="&amp;MAX(1,$C$5-3),'Weekly Data'!$A$7:$A$19,"&lt;="&amp;$C$5))&lt;=0,"Cash positive",INDEX('Weekly Data'!$O$7:$O$19,$C$5)/((AVERAGEIFS('Weekly Data'!$N$7:$N$19,'Weekly Data'!$A$7:$A$19,"&gt;="&amp;MAX(1,$C$5-3),'Weekly Data'!$A$7:$A$19,"&lt;="&amp;$C$5)-AVERAGEIFS('Weekly Data'!$M$7:$M$19,'Weekly Data'!$A$7:$A$19,"&gt;="&amp;MAX(1,$C$5-3),'Weekly Data'!$A$7:$A$19,"&lt;="&amp;$C$5))*52/12))</f>
        <v/>
      </c>
      <c r="D18" s="27">
        <f>Targets!$B$10</f>
        <v/>
      </c>
      <c r="E18" s="23" t="n"/>
      <c r="F18" s="20">
        <f>IF(ISTEXT(C18),"On track",IF(C18&gt;=D18,"On track",IF(C18&gt;=D18*(1-Targets!$B$6),"Watch","Off track")))</f>
        <v/>
      </c>
      <c r="G18" s="23" t="n"/>
      <c r="H18" s="23" t="n"/>
      <c r="I18" s="22" t="inlineStr">
        <is>
          <t>CFO</t>
        </is>
      </c>
    </row>
    <row r="19" ht="22" customHeight="1">
      <c r="B19" s="15" t="inlineStr">
        <is>
          <t>PIPELINE AND FORECAST</t>
        </is>
      </c>
    </row>
    <row r="20">
      <c r="B20" s="16" t="inlineStr">
        <is>
          <t>Pipeline coverage (weighted ÷ next-quarter target)</t>
        </is>
      </c>
      <c r="C20" s="28">
        <f>INDEX('Weekly Data'!$Q$7:$Q$19,$C$5)/Targets!$B$11</f>
        <v/>
      </c>
      <c r="D20" s="29">
        <f>Targets!$B$12</f>
        <v/>
      </c>
      <c r="E20" s="30">
        <f>C20-D20</f>
        <v/>
      </c>
      <c r="F20" s="20">
        <f>IF(C20&gt;=D20,"On track",IF(C20&gt;=D20*(1-Targets!$B$6),"Watch","Off track"))</f>
        <v/>
      </c>
      <c r="G20" s="23" t="n"/>
      <c r="H20" s="30">
        <f>INDEX('Weekly Data'!$Q$7:$Q$19,$C$5)/Targets!$B$11-INDEX('Weekly Data'!$Q$7:$Q$19,MAX(1,$C$5-1))/Targets!$B$11</f>
        <v/>
      </c>
      <c r="I20" s="22" t="inlineStr">
        <is>
          <t>VP Sales</t>
        </is>
      </c>
    </row>
    <row r="21">
      <c r="B21" s="16" t="inlineStr">
        <is>
          <t>New bookings, this week</t>
        </is>
      </c>
      <c r="C21" s="17">
        <f>INDEX('Weekly Data'!$R$7:$R$19,$C$5)</f>
        <v/>
      </c>
      <c r="D21" s="18">
        <f>Targets!$B$13</f>
        <v/>
      </c>
      <c r="E21" s="19">
        <f>IFERROR(C21/D21-1,0)</f>
        <v/>
      </c>
      <c r="F21" s="20">
        <f>IF(C21&gt;=D21,"On track",IF(C21&gt;=D21*(1-Targets!$B$6),"Watch","Off track"))</f>
        <v/>
      </c>
      <c r="G21" s="18">
        <f>AVERAGEIFS('Weekly Data'!$R$7:$R$19,'Weekly Data'!$A$7:$A$19,"&gt;="&amp;MAX(1,$C$5-3),'Weekly Data'!$A$7:$A$19,"&lt;="&amp;$C$5)</f>
        <v/>
      </c>
      <c r="H21" s="21">
        <f>INDEX('Weekly Data'!$R$7:$R$19,$C$5)-INDEX('Weekly Data'!$R$7:$R$19,MAX(1,$C$5-1))</f>
        <v/>
      </c>
      <c r="I21" s="22" t="inlineStr">
        <is>
          <t>VP Sales</t>
        </is>
      </c>
    </row>
    <row r="22">
      <c r="B22" s="16" t="inlineStr">
        <is>
          <t>Weighted pipeline</t>
        </is>
      </c>
      <c r="C22" s="17">
        <f>INDEX('Weekly Data'!$Q$7:$Q$19,$C$5)</f>
        <v/>
      </c>
      <c r="D22" s="18" t="n"/>
      <c r="E22" s="23" t="n"/>
      <c r="F22" s="31" t="inlineStr">
        <is>
          <t>Trend only</t>
        </is>
      </c>
      <c r="G22" s="18">
        <f>AVERAGEIFS('Weekly Data'!$Q$7:$Q$19,'Weekly Data'!$A$7:$A$19,"&gt;="&amp;MAX(1,$C$5-3),'Weekly Data'!$A$7:$A$19,"&lt;="&amp;$C$5)</f>
        <v/>
      </c>
      <c r="H22" s="21">
        <f>INDEX('Weekly Data'!$Q$7:$Q$19,$C$5)-INDEX('Weekly Data'!$Q$7:$Q$19,MAX(1,$C$5-1))</f>
        <v/>
      </c>
      <c r="I22" s="22" t="inlineStr">
        <is>
          <t>VP Sales</t>
        </is>
      </c>
    </row>
    <row r="23" ht="22" customHeight="1">
      <c r="B23" s="15" t="inlineStr">
        <is>
          <t>CUSTOMERS</t>
        </is>
      </c>
    </row>
    <row r="24">
      <c r="B24" s="16" t="inlineStr">
        <is>
          <t>Largest customer, share of revenue</t>
        </is>
      </c>
      <c r="C24" s="24">
        <f>Customers!$G$12</f>
        <v/>
      </c>
      <c r="D24" s="25">
        <f>Targets!$B$14</f>
        <v/>
      </c>
      <c r="E24" s="19">
        <f>C24-D24</f>
        <v/>
      </c>
      <c r="F24" s="20">
        <f>IF(C24&lt;=D24,"On track",IF(C24&lt;=D24+Targets!$B$6,"Watch","Off track"))</f>
        <v/>
      </c>
      <c r="G24" s="23" t="n"/>
      <c r="H24" s="23" t="n"/>
      <c r="I24" s="22" t="inlineStr">
        <is>
          <t>CEO</t>
        </is>
      </c>
    </row>
    <row r="25">
      <c r="B25" s="16" t="inlineStr">
        <is>
          <t>Top five customers, share of revenue</t>
        </is>
      </c>
      <c r="C25" s="24">
        <f>Customers!$G$13</f>
        <v/>
      </c>
      <c r="D25" s="25">
        <f>Targets!$B$15</f>
        <v/>
      </c>
      <c r="E25" s="19">
        <f>C25-D25</f>
        <v/>
      </c>
      <c r="F25" s="20">
        <f>IF(C25&lt;=D25,"On track",IF(C25&lt;=D25+Targets!$B$6,"Watch","Off track"))</f>
        <v/>
      </c>
      <c r="G25" s="23" t="n"/>
      <c r="H25" s="23" t="n"/>
      <c r="I25" s="22" t="inlineStr">
        <is>
          <t>CEO</t>
        </is>
      </c>
    </row>
    <row r="26">
      <c r="B26" s="16" t="inlineStr">
        <is>
          <t>Customer retention (12 months)</t>
        </is>
      </c>
      <c r="C26" s="24">
        <f>Customers!$G$8</f>
        <v/>
      </c>
      <c r="D26" s="25">
        <f>Targets!$B$16</f>
        <v/>
      </c>
      <c r="E26" s="19">
        <f>C26-D26</f>
        <v/>
      </c>
      <c r="F26" s="20">
        <f>IF(C26&gt;=D26,"On track",IF(C26&gt;=D26-Targets!$B$6,"Watch","Off track"))</f>
        <v/>
      </c>
      <c r="G26" s="23" t="n"/>
      <c r="H26" s="23" t="n"/>
      <c r="I26" s="22" t="inlineStr">
        <is>
          <t>Head of CS</t>
        </is>
      </c>
    </row>
    <row r="27">
      <c r="B27" s="16" t="inlineStr">
        <is>
          <t>Net revenue retention (12 months)</t>
        </is>
      </c>
      <c r="C27" s="24">
        <f>Customers!$G$11</f>
        <v/>
      </c>
      <c r="D27" s="25">
        <f>Targets!$B$17</f>
        <v/>
      </c>
      <c r="E27" s="19">
        <f>C27-D27</f>
        <v/>
      </c>
      <c r="F27" s="20">
        <f>IF(C27&gt;=D27,"On track",IF(C27&gt;=D27-Targets!$B$6,"Watch","Off track"))</f>
        <v/>
      </c>
      <c r="G27" s="23" t="n"/>
      <c r="H27" s="23" t="n"/>
      <c r="I27" s="22" t="inlineStr">
        <is>
          <t>Head of CS</t>
        </is>
      </c>
    </row>
    <row r="28" ht="22" customHeight="1">
      <c r="B28" s="15" t="inlineStr">
        <is>
          <t>DELIVERY</t>
        </is>
      </c>
    </row>
    <row r="29">
      <c r="B29" s="16" t="inlineStr">
        <is>
          <t>On-time delivery %</t>
        </is>
      </c>
      <c r="C29" s="24">
        <f>INDEX('Weekly Data'!$U$7:$U$19,$C$5)</f>
        <v/>
      </c>
      <c r="D29" s="25">
        <f>Targets!$B$18</f>
        <v/>
      </c>
      <c r="E29" s="19">
        <f>C29-D29</f>
        <v/>
      </c>
      <c r="F29" s="20">
        <f>IF(C29&gt;=D29,"On track",IF(C29&gt;=D29-Targets!$B$6,"Watch","Off track"))</f>
        <v/>
      </c>
      <c r="G29" s="25">
        <f>AVERAGEIFS('Weekly Data'!$U$7:$U$19,'Weekly Data'!$A$7:$A$19,"&gt;="&amp;MAX(1,$C$5-3),'Weekly Data'!$A$7:$A$19,"&lt;="&amp;$C$5)</f>
        <v/>
      </c>
      <c r="H29" s="19">
        <f>INDEX('Weekly Data'!$U$7:$U$19,$C$5)-INDEX('Weekly Data'!$U$7:$U$19,MAX(1,$C$5-1))</f>
        <v/>
      </c>
      <c r="I29" s="22" t="inlineStr">
        <is>
          <t>COO</t>
        </is>
      </c>
    </row>
    <row r="30">
      <c r="B30" s="16" t="inlineStr">
        <is>
          <t>Customer escalations, this week</t>
        </is>
      </c>
      <c r="C30" s="32">
        <f>INDEX('Weekly Data'!$V$7:$V$19,$C$5)</f>
        <v/>
      </c>
      <c r="D30" s="33">
        <f>Targets!$B$19</f>
        <v/>
      </c>
      <c r="E30" s="34">
        <f>C30-D30</f>
        <v/>
      </c>
      <c r="F30" s="20">
        <f>IF(C30&lt;=D30,"On track",IF(C30&lt;=D30+1,"Watch","Off track"))</f>
        <v/>
      </c>
      <c r="G30" s="33">
        <f>AVERAGEIFS('Weekly Data'!$V$7:$V$19,'Weekly Data'!$A$7:$A$19,"&gt;="&amp;MAX(1,$C$5-3),'Weekly Data'!$A$7:$A$19,"&lt;="&amp;$C$5)</f>
        <v/>
      </c>
      <c r="H30" s="34">
        <f>INDEX('Weekly Data'!$V$7:$V$19,$C$5)-INDEX('Weekly Data'!$V$7:$V$19,MAX(1,$C$5-1))</f>
        <v/>
      </c>
      <c r="I30" s="22" t="inlineStr">
        <is>
          <t>Head of CS</t>
        </is>
      </c>
    </row>
    <row r="31" ht="22" customHeight="1">
      <c r="B31" s="15" t="inlineStr">
        <is>
          <t>INITIATIVES AND ACCOUNTABILITY</t>
        </is>
      </c>
    </row>
    <row r="32">
      <c r="B32" s="16" t="inlineStr">
        <is>
          <t>Strategic initiatives on track</t>
        </is>
      </c>
      <c r="C32" s="24">
        <f>IFERROR((COUNTIF(Initiatives!$F$6:$F$30,"On track")+COUNTIF(Initiatives!$F$6:$F$30,"Complete"))/COUNTA(Initiatives!$A$6:$A$30),0)</f>
        <v/>
      </c>
      <c r="D32" s="25">
        <f>Targets!$B$20</f>
        <v/>
      </c>
      <c r="E32" s="19">
        <f>C32-D32</f>
        <v/>
      </c>
      <c r="F32" s="20">
        <f>IF(C32&gt;=D32,"On track",IF(C32&gt;=D32-Targets!$B$6,"Watch","Off track"))</f>
        <v/>
      </c>
      <c r="G32" s="23" t="n"/>
      <c r="H32" s="23" t="n"/>
      <c r="I32" s="22" t="inlineStr">
        <is>
          <t>CEO</t>
        </is>
      </c>
    </row>
    <row r="33">
      <c r="B33" s="16" t="inlineStr">
        <is>
          <t>Open actions overdue</t>
        </is>
      </c>
      <c r="C33" s="32">
        <f>COUNTIF(Accountability!$F$6:$F$60,"&gt;0")</f>
        <v/>
      </c>
      <c r="D33" s="33" t="n">
        <v>0</v>
      </c>
      <c r="E33" s="34">
        <f>C33-D33</f>
        <v/>
      </c>
      <c r="F33" s="20">
        <f>IF(C33&lt;=D33,"On track",IF(C33&lt;=D33+2,"Watch","Off track"))</f>
        <v/>
      </c>
      <c r="G33" s="23" t="n"/>
      <c r="H33" s="23" t="n"/>
      <c r="I33" s="22" t="inlineStr">
        <is>
          <t>All</t>
        </is>
      </c>
    </row>
    <row r="35">
      <c r="B35" s="8" t="inlineStr">
        <is>
          <t>Targets are set on the Targets tab. Watch means within the watch tolerance of target; Off track means beyond it. Owner names in yellow are yours to edit.</t>
        </is>
      </c>
    </row>
    <row r="36">
      <c r="B36" s="3" t="inlineStr">
        <is>
          <t>13-WEEK TRENDS</t>
        </is>
      </c>
    </row>
  </sheetData>
  <conditionalFormatting sqref="F9:F33">
    <cfRule type="expression" priority="1" dxfId="0">
      <formula>$F9="On track"</formula>
    </cfRule>
    <cfRule type="expression" priority="2" dxfId="1">
      <formula>$F9="Watch"</formula>
    </cfRule>
    <cfRule type="expression" priority="3" dxfId="1">
      <formula>$F9="At risk"</formula>
    </cfRule>
    <cfRule type="expression" priority="4" dxfId="2">
      <formula>$F9="Off track"</formula>
    </cfRule>
  </conditionalFormatting>
  <dataValidations count="1">
    <dataValidation sqref="C5" showDropDown="0" showInputMessage="0" showErrorMessage="1" allowBlank="0" error="Enter a week number from 1 to 13." type="whole" operator="between">
      <formula1>1</formula1>
      <formula2>13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9B3C2"/>
    <outlinePr summaryBelow="1" summaryRight="1"/>
    <pageSetUpPr fitToPage="1"/>
  </sheetPr>
  <dimension ref="A1:V20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</cols>
  <sheetData>
    <row r="1" ht="28" customHeight="1">
      <c r="A1" s="1" t="inlineStr">
        <is>
          <t>Weekly data</t>
        </is>
      </c>
    </row>
    <row r="2">
      <c r="A2" s="2" t="inlineStr">
        <is>
          <t>One row per week. Yellow cells are inputs; white cells calculate.</t>
        </is>
      </c>
    </row>
    <row r="3">
      <c r="A3" s="3" t="inlineStr">
        <is>
          <t>ILLUSTRATIVE SAMPLE DATA. Replace with your own figures. Not based on any real company.</t>
        </is>
      </c>
    </row>
    <row r="4">
      <c r="A4" s="6" t="inlineStr">
        <is>
          <t>Opening cash balance</t>
        </is>
      </c>
      <c r="C4" s="35" t="n">
        <v>2350000</v>
      </c>
    </row>
    <row r="6" ht="32" customHeight="1">
      <c r="A6" s="14" t="inlineStr">
        <is>
          <t>Week</t>
        </is>
      </c>
      <c r="B6" s="14" t="inlineStr">
        <is>
          <t>Week ending</t>
        </is>
      </c>
      <c r="C6" s="14" t="inlineStr">
        <is>
          <t>Revenue</t>
        </is>
      </c>
      <c r="D6" s="14" t="inlineStr">
        <is>
          <t>Revenue budget</t>
        </is>
      </c>
      <c r="E6" s="14" t="inlineStr">
        <is>
          <t>Variance $</t>
        </is>
      </c>
      <c r="F6" s="14" t="inlineStr">
        <is>
          <t>Variance %</t>
        </is>
      </c>
      <c r="G6" s="14" t="inlineStr">
        <is>
          <t>Cost of revenue</t>
        </is>
      </c>
      <c r="H6" s="14" t="inlineStr">
        <is>
          <t>Gross profit</t>
        </is>
      </c>
      <c r="I6" s="14" t="inlineStr">
        <is>
          <t>Gross margin %</t>
        </is>
      </c>
      <c r="J6" s="14" t="inlineStr">
        <is>
          <t>Operating expenses</t>
        </is>
      </c>
      <c r="K6" s="14" t="inlineStr">
        <is>
          <t>Operating profit</t>
        </is>
      </c>
      <c r="L6" s="14" t="inlineStr">
        <is>
          <t>Operating margin %</t>
        </is>
      </c>
      <c r="M6" s="14" t="inlineStr">
        <is>
          <t>Cash receipts</t>
        </is>
      </c>
      <c r="N6" s="14" t="inlineStr">
        <is>
          <t>Cash payments</t>
        </is>
      </c>
      <c r="O6" s="14" t="inlineStr">
        <is>
          <t>Ending cash</t>
        </is>
      </c>
      <c r="P6" s="14" t="inlineStr">
        <is>
          <t>Total pipeline</t>
        </is>
      </c>
      <c r="Q6" s="14" t="inlineStr">
        <is>
          <t>Weighted pipeline</t>
        </is>
      </c>
      <c r="R6" s="14" t="inlineStr">
        <is>
          <t>New bookings</t>
        </is>
      </c>
      <c r="S6" s="14" t="inlineStr">
        <is>
          <t>Deliveries due</t>
        </is>
      </c>
      <c r="T6" s="14" t="inlineStr">
        <is>
          <t>Delivered on time</t>
        </is>
      </c>
      <c r="U6" s="14" t="inlineStr">
        <is>
          <t>On-time %</t>
        </is>
      </c>
      <c r="V6" s="14" t="inlineStr">
        <is>
          <t>Customer escalations</t>
        </is>
      </c>
    </row>
    <row r="7">
      <c r="A7" s="16" t="n">
        <v>1</v>
      </c>
      <c r="B7" s="36" t="n">
        <v>46206</v>
      </c>
      <c r="C7" s="37" t="n">
        <v>221400</v>
      </c>
      <c r="D7" s="37" t="n">
        <v>228000</v>
      </c>
      <c r="E7" s="38">
        <f>C7-D7</f>
        <v/>
      </c>
      <c r="F7" s="39">
        <f>IFERROR(E7/D7,0)</f>
        <v/>
      </c>
      <c r="G7" s="37" t="n">
        <v>129500</v>
      </c>
      <c r="H7" s="38">
        <f>C7-G7</f>
        <v/>
      </c>
      <c r="I7" s="39">
        <f>IFERROR(H7/C7,0)</f>
        <v/>
      </c>
      <c r="J7" s="37" t="n">
        <v>82500</v>
      </c>
      <c r="K7" s="38">
        <f>H7-J7</f>
        <v/>
      </c>
      <c r="L7" s="39">
        <f>IFERROR(K7/C7,0)</f>
        <v/>
      </c>
      <c r="M7" s="37" t="n">
        <v>212000</v>
      </c>
      <c r="N7" s="37" t="n">
        <v>228400</v>
      </c>
      <c r="O7" s="38">
        <f>$C$4+M7-N7</f>
        <v/>
      </c>
      <c r="P7" s="37" t="n">
        <v>8310000</v>
      </c>
      <c r="Q7" s="37" t="n">
        <v>3020000</v>
      </c>
      <c r="R7" s="37" t="n">
        <v>245000</v>
      </c>
      <c r="S7" s="40" t="n">
        <v>42</v>
      </c>
      <c r="T7" s="40" t="n">
        <v>40</v>
      </c>
      <c r="U7" s="39">
        <f>IFERROR(T7/S7,0)</f>
        <v/>
      </c>
      <c r="V7" s="40" t="n">
        <v>2</v>
      </c>
    </row>
    <row r="8">
      <c r="A8" s="16" t="n">
        <v>2</v>
      </c>
      <c r="B8" s="36" t="n">
        <v>46213</v>
      </c>
      <c r="C8" s="37" t="n">
        <v>236800</v>
      </c>
      <c r="D8" s="37" t="n">
        <v>230000</v>
      </c>
      <c r="E8" s="38">
        <f>C8-D8</f>
        <v/>
      </c>
      <c r="F8" s="39">
        <f>IFERROR(E8/D8,0)</f>
        <v/>
      </c>
      <c r="G8" s="37" t="n">
        <v>135200</v>
      </c>
      <c r="H8" s="38">
        <f>C8-G8</f>
        <v/>
      </c>
      <c r="I8" s="39">
        <f>IFERROR(H8/C8,0)</f>
        <v/>
      </c>
      <c r="J8" s="37" t="n">
        <v>81900</v>
      </c>
      <c r="K8" s="38">
        <f>H8-J8</f>
        <v/>
      </c>
      <c r="L8" s="39">
        <f>IFERROR(K8/C8,0)</f>
        <v/>
      </c>
      <c r="M8" s="37" t="n">
        <v>241500</v>
      </c>
      <c r="N8" s="37" t="n">
        <v>219300</v>
      </c>
      <c r="O8" s="38">
        <f>O7+M8-N8</f>
        <v/>
      </c>
      <c r="P8" s="37" t="n">
        <v>8400000</v>
      </c>
      <c r="Q8" s="37" t="n">
        <v>3060000</v>
      </c>
      <c r="R8" s="37" t="n">
        <v>281000</v>
      </c>
      <c r="S8" s="40" t="n">
        <v>45</v>
      </c>
      <c r="T8" s="40" t="n">
        <v>43</v>
      </c>
      <c r="U8" s="39">
        <f>IFERROR(T8/S8,0)</f>
        <v/>
      </c>
      <c r="V8" s="40" t="n">
        <v>1</v>
      </c>
    </row>
    <row r="9">
      <c r="A9" s="16" t="n">
        <v>3</v>
      </c>
      <c r="B9" s="36" t="n">
        <v>46220</v>
      </c>
      <c r="C9" s="37" t="n">
        <v>219900</v>
      </c>
      <c r="D9" s="37" t="n">
        <v>232000</v>
      </c>
      <c r="E9" s="38">
        <f>C9-D9</f>
        <v/>
      </c>
      <c r="F9" s="39">
        <f>IFERROR(E9/D9,0)</f>
        <v/>
      </c>
      <c r="G9" s="37" t="n">
        <v>130600</v>
      </c>
      <c r="H9" s="38">
        <f>C9-G9</f>
        <v/>
      </c>
      <c r="I9" s="39">
        <f>IFERROR(H9/C9,0)</f>
        <v/>
      </c>
      <c r="J9" s="37" t="n">
        <v>84200</v>
      </c>
      <c r="K9" s="38">
        <f>H9-J9</f>
        <v/>
      </c>
      <c r="L9" s="39">
        <f>IFERROR(K9/C9,0)</f>
        <v/>
      </c>
      <c r="M9" s="37" t="n">
        <v>205300</v>
      </c>
      <c r="N9" s="37" t="n">
        <v>236800</v>
      </c>
      <c r="O9" s="38">
        <f>O8+M9-N9</f>
        <v/>
      </c>
      <c r="P9" s="37" t="n">
        <v>8279999</v>
      </c>
      <c r="Q9" s="37" t="n">
        <v>2940000</v>
      </c>
      <c r="R9" s="37" t="n">
        <v>198000</v>
      </c>
      <c r="S9" s="40" t="n">
        <v>40</v>
      </c>
      <c r="T9" s="40" t="n">
        <v>36</v>
      </c>
      <c r="U9" s="39">
        <f>IFERROR(T9/S9,0)</f>
        <v/>
      </c>
      <c r="V9" s="40" t="n">
        <v>4</v>
      </c>
    </row>
    <row r="10">
      <c r="A10" s="16" t="n">
        <v>4</v>
      </c>
      <c r="B10" s="36" t="n">
        <v>46227</v>
      </c>
      <c r="C10" s="37" t="n">
        <v>241300</v>
      </c>
      <c r="D10" s="37" t="n">
        <v>234000</v>
      </c>
      <c r="E10" s="38">
        <f>C10-D10</f>
        <v/>
      </c>
      <c r="F10" s="39">
        <f>IFERROR(E10/D10,0)</f>
        <v/>
      </c>
      <c r="G10" s="37" t="n">
        <v>136600</v>
      </c>
      <c r="H10" s="38">
        <f>C10-G10</f>
        <v/>
      </c>
      <c r="I10" s="39">
        <f>IFERROR(H10/C10,0)</f>
        <v/>
      </c>
      <c r="J10" s="37" t="n">
        <v>83100</v>
      </c>
      <c r="K10" s="38">
        <f>H10-J10</f>
        <v/>
      </c>
      <c r="L10" s="39">
        <f>IFERROR(K10/C10,0)</f>
        <v/>
      </c>
      <c r="M10" s="37" t="n">
        <v>238900</v>
      </c>
      <c r="N10" s="37" t="n">
        <v>224100</v>
      </c>
      <c r="O10" s="38">
        <f>O9+M10-N10</f>
        <v/>
      </c>
      <c r="P10" s="37" t="n">
        <v>8520000</v>
      </c>
      <c r="Q10" s="37" t="n">
        <v>3080000</v>
      </c>
      <c r="R10" s="37" t="n">
        <v>262000</v>
      </c>
      <c r="S10" s="40" t="n">
        <v>47</v>
      </c>
      <c r="T10" s="40" t="n">
        <v>45</v>
      </c>
      <c r="U10" s="39">
        <f>IFERROR(T10/S10,0)</f>
        <v/>
      </c>
      <c r="V10" s="40" t="n">
        <v>2</v>
      </c>
    </row>
    <row r="11">
      <c r="A11" s="16" t="n">
        <v>5</v>
      </c>
      <c r="B11" s="36" t="n">
        <v>46234</v>
      </c>
      <c r="C11" s="37" t="n">
        <v>229700</v>
      </c>
      <c r="D11" s="37" t="n">
        <v>236000</v>
      </c>
      <c r="E11" s="38">
        <f>C11-D11</f>
        <v/>
      </c>
      <c r="F11" s="39">
        <f>IFERROR(E11/D11,0)</f>
        <v/>
      </c>
      <c r="G11" s="37" t="n">
        <v>135300</v>
      </c>
      <c r="H11" s="38">
        <f>C11-G11</f>
        <v/>
      </c>
      <c r="I11" s="39">
        <f>IFERROR(H11/C11,0)</f>
        <v/>
      </c>
      <c r="J11" s="37" t="n">
        <v>82800</v>
      </c>
      <c r="K11" s="38">
        <f>H11-J11</f>
        <v/>
      </c>
      <c r="L11" s="39">
        <f>IFERROR(K11/C11,0)</f>
        <v/>
      </c>
      <c r="M11" s="37" t="n">
        <v>226100</v>
      </c>
      <c r="N11" s="37" t="n">
        <v>241500</v>
      </c>
      <c r="O11" s="38">
        <f>O10+M11-N11</f>
        <v/>
      </c>
      <c r="P11" s="37" t="n">
        <v>8610000</v>
      </c>
      <c r="Q11" s="37" t="n">
        <v>3120000</v>
      </c>
      <c r="R11" s="37" t="n">
        <v>239000</v>
      </c>
      <c r="S11" s="40" t="n">
        <v>44</v>
      </c>
      <c r="T11" s="40" t="n">
        <v>41</v>
      </c>
      <c r="U11" s="39">
        <f>IFERROR(T11/S11,0)</f>
        <v/>
      </c>
      <c r="V11" s="40" t="n">
        <v>3</v>
      </c>
    </row>
    <row r="12">
      <c r="A12" s="16" t="n">
        <v>6</v>
      </c>
      <c r="B12" s="36" t="n">
        <v>46241</v>
      </c>
      <c r="C12" s="37" t="n">
        <v>232100</v>
      </c>
      <c r="D12" s="37" t="n">
        <v>238000</v>
      </c>
      <c r="E12" s="38">
        <f>C12-D12</f>
        <v/>
      </c>
      <c r="F12" s="39">
        <f>IFERROR(E12/D12,0)</f>
        <v/>
      </c>
      <c r="G12" s="37" t="n">
        <v>139500</v>
      </c>
      <c r="H12" s="38">
        <f>C12-G12</f>
        <v/>
      </c>
      <c r="I12" s="39">
        <f>IFERROR(H12/C12,0)</f>
        <v/>
      </c>
      <c r="J12" s="37" t="n">
        <v>85600</v>
      </c>
      <c r="K12" s="38">
        <f>H12-J12</f>
        <v/>
      </c>
      <c r="L12" s="39">
        <f>IFERROR(K12/C12,0)</f>
        <v/>
      </c>
      <c r="M12" s="37" t="n">
        <v>219800</v>
      </c>
      <c r="N12" s="37" t="n">
        <v>222700</v>
      </c>
      <c r="O12" s="38">
        <f>O11+M12-N12</f>
        <v/>
      </c>
      <c r="P12" s="37" t="n">
        <v>8470000</v>
      </c>
      <c r="Q12" s="37" t="n">
        <v>3030000</v>
      </c>
      <c r="R12" s="37" t="n">
        <v>305000</v>
      </c>
      <c r="S12" s="40" t="n">
        <v>46</v>
      </c>
      <c r="T12" s="40" t="n">
        <v>42</v>
      </c>
      <c r="U12" s="39">
        <f>IFERROR(T12/S12,0)</f>
        <v/>
      </c>
      <c r="V12" s="40" t="n">
        <v>1</v>
      </c>
    </row>
    <row r="13">
      <c r="A13" s="16" t="n">
        <v>7</v>
      </c>
      <c r="B13" s="36" t="n">
        <v>46248</v>
      </c>
      <c r="C13" s="37" t="n">
        <v>244900</v>
      </c>
      <c r="D13" s="37" t="n">
        <v>240000</v>
      </c>
      <c r="E13" s="38">
        <f>C13-D13</f>
        <v/>
      </c>
      <c r="F13" s="39">
        <f>IFERROR(E13/D13,0)</f>
        <v/>
      </c>
      <c r="G13" s="37" t="n">
        <v>140600</v>
      </c>
      <c r="H13" s="38">
        <f>C13-G13</f>
        <v/>
      </c>
      <c r="I13" s="39">
        <f>IFERROR(H13/C13,0)</f>
        <v/>
      </c>
      <c r="J13" s="37" t="n">
        <v>84000</v>
      </c>
      <c r="K13" s="38">
        <f>H13-J13</f>
        <v/>
      </c>
      <c r="L13" s="39">
        <f>IFERROR(K13/C13,0)</f>
        <v/>
      </c>
      <c r="M13" s="37" t="n">
        <v>251600</v>
      </c>
      <c r="N13" s="37" t="n">
        <v>233900</v>
      </c>
      <c r="O13" s="38">
        <f>O12+M13-N13</f>
        <v/>
      </c>
      <c r="P13" s="37" t="n">
        <v>8660000</v>
      </c>
      <c r="Q13" s="37" t="n">
        <v>3150000</v>
      </c>
      <c r="R13" s="37" t="n">
        <v>221000</v>
      </c>
      <c r="S13" s="40" t="n">
        <v>43</v>
      </c>
      <c r="T13" s="40" t="n">
        <v>42</v>
      </c>
      <c r="U13" s="39">
        <f>IFERROR(T13/S13,0)</f>
        <v/>
      </c>
      <c r="V13" s="40" t="n">
        <v>2</v>
      </c>
    </row>
    <row r="14">
      <c r="A14" s="16" t="n">
        <v>8</v>
      </c>
      <c r="B14" s="36" t="n">
        <v>46255</v>
      </c>
      <c r="C14" s="37" t="n">
        <v>226400</v>
      </c>
      <c r="D14" s="37" t="n">
        <v>242000</v>
      </c>
      <c r="E14" s="38">
        <f>C14-D14</f>
        <v/>
      </c>
      <c r="F14" s="39">
        <f>IFERROR(E14/D14,0)</f>
        <v/>
      </c>
      <c r="G14" s="37" t="n">
        <v>135400</v>
      </c>
      <c r="H14" s="38">
        <f>C14-G14</f>
        <v/>
      </c>
      <c r="I14" s="39">
        <f>IFERROR(H14/C14,0)</f>
        <v/>
      </c>
      <c r="J14" s="37" t="n">
        <v>83700</v>
      </c>
      <c r="K14" s="38">
        <f>H14-J14</f>
        <v/>
      </c>
      <c r="L14" s="39">
        <f>IFERROR(K14/C14,0)</f>
        <v/>
      </c>
      <c r="M14" s="37" t="n">
        <v>214300</v>
      </c>
      <c r="N14" s="37" t="n">
        <v>245200</v>
      </c>
      <c r="O14" s="38">
        <f>O13+M14-N14</f>
        <v/>
      </c>
      <c r="P14" s="37" t="n">
        <v>8790000</v>
      </c>
      <c r="Q14" s="37" t="n">
        <v>3210000</v>
      </c>
      <c r="R14" s="37" t="n">
        <v>254000</v>
      </c>
      <c r="S14" s="40" t="n">
        <v>48</v>
      </c>
      <c r="T14" s="40" t="n">
        <v>44</v>
      </c>
      <c r="U14" s="39">
        <f>IFERROR(T14/S14,0)</f>
        <v/>
      </c>
      <c r="V14" s="40" t="n">
        <v>5</v>
      </c>
    </row>
    <row r="15">
      <c r="A15" s="16" t="n">
        <v>9</v>
      </c>
      <c r="B15" s="36" t="n">
        <v>46262</v>
      </c>
      <c r="C15" s="37" t="n">
        <v>238600</v>
      </c>
      <c r="D15" s="37" t="n">
        <v>244000</v>
      </c>
      <c r="E15" s="38">
        <f>C15-D15</f>
        <v/>
      </c>
      <c r="F15" s="39">
        <f>IFERROR(E15/D15,0)</f>
        <v/>
      </c>
      <c r="G15" s="37" t="n">
        <v>139100</v>
      </c>
      <c r="H15" s="38">
        <f>C15-G15</f>
        <v/>
      </c>
      <c r="I15" s="39">
        <f>IFERROR(H15/C15,0)</f>
        <v/>
      </c>
      <c r="J15" s="37" t="n">
        <v>86100</v>
      </c>
      <c r="K15" s="38">
        <f>H15-J15</f>
        <v/>
      </c>
      <c r="L15" s="39">
        <f>IFERROR(K15/C15,0)</f>
        <v/>
      </c>
      <c r="M15" s="37" t="n">
        <v>232700</v>
      </c>
      <c r="N15" s="37" t="n">
        <v>226800</v>
      </c>
      <c r="O15" s="38">
        <f>O14+M15-N15</f>
        <v/>
      </c>
      <c r="P15" s="37" t="n">
        <v>8580000</v>
      </c>
      <c r="Q15" s="37" t="n">
        <v>3090000</v>
      </c>
      <c r="R15" s="37" t="n">
        <v>276000</v>
      </c>
      <c r="S15" s="40" t="n">
        <v>45</v>
      </c>
      <c r="T15" s="40" t="n">
        <v>43</v>
      </c>
      <c r="U15" s="39">
        <f>IFERROR(T15/S15,0)</f>
        <v/>
      </c>
      <c r="V15" s="40" t="n">
        <v>2</v>
      </c>
    </row>
    <row r="16">
      <c r="A16" s="16" t="n">
        <v>10</v>
      </c>
      <c r="B16" s="36" t="n">
        <v>46269</v>
      </c>
      <c r="C16" s="37" t="n">
        <v>251200</v>
      </c>
      <c r="D16" s="37" t="n">
        <v>246000</v>
      </c>
      <c r="E16" s="38">
        <f>C16-D16</f>
        <v/>
      </c>
      <c r="F16" s="39">
        <f>IFERROR(E16/D16,0)</f>
        <v/>
      </c>
      <c r="G16" s="37" t="n">
        <v>142900</v>
      </c>
      <c r="H16" s="38">
        <f>C16-G16</f>
        <v/>
      </c>
      <c r="I16" s="39">
        <f>IFERROR(H16/C16,0)</f>
        <v/>
      </c>
      <c r="J16" s="37" t="n">
        <v>84900</v>
      </c>
      <c r="K16" s="38">
        <f>H16-J16</f>
        <v/>
      </c>
      <c r="L16" s="39">
        <f>IFERROR(K16/C16,0)</f>
        <v/>
      </c>
      <c r="M16" s="37" t="n">
        <v>248900</v>
      </c>
      <c r="N16" s="37" t="n">
        <v>231400</v>
      </c>
      <c r="O16" s="38">
        <f>O15+M16-N16</f>
        <v/>
      </c>
      <c r="P16" s="37" t="n">
        <v>8830000</v>
      </c>
      <c r="Q16" s="37" t="n">
        <v>3230000</v>
      </c>
      <c r="R16" s="37" t="n">
        <v>233000</v>
      </c>
      <c r="S16" s="40" t="n">
        <v>47</v>
      </c>
      <c r="T16" s="40" t="n">
        <v>45</v>
      </c>
      <c r="U16" s="39">
        <f>IFERROR(T16/S16,0)</f>
        <v/>
      </c>
      <c r="V16" s="40" t="n">
        <v>1</v>
      </c>
    </row>
    <row r="17">
      <c r="A17" s="16" t="n">
        <v>11</v>
      </c>
      <c r="B17" s="36" t="n">
        <v>46276</v>
      </c>
      <c r="C17" s="37" t="n">
        <v>233800</v>
      </c>
      <c r="D17" s="37" t="n">
        <v>248000</v>
      </c>
      <c r="E17" s="38">
        <f>C17-D17</f>
        <v/>
      </c>
      <c r="F17" s="39">
        <f>IFERROR(E17/D17,0)</f>
        <v/>
      </c>
      <c r="G17" s="37" t="n">
        <v>141900</v>
      </c>
      <c r="H17" s="38">
        <f>C17-G17</f>
        <v/>
      </c>
      <c r="I17" s="39">
        <f>IFERROR(H17/C17,0)</f>
        <v/>
      </c>
      <c r="J17" s="37" t="n">
        <v>85300</v>
      </c>
      <c r="K17" s="38">
        <f>H17-J17</f>
        <v/>
      </c>
      <c r="L17" s="39">
        <f>IFERROR(K17/C17,0)</f>
        <v/>
      </c>
      <c r="M17" s="37" t="n">
        <v>221200</v>
      </c>
      <c r="N17" s="37" t="n">
        <v>248600</v>
      </c>
      <c r="O17" s="38">
        <f>O16+M17-N17</f>
        <v/>
      </c>
      <c r="P17" s="37" t="n">
        <v>8690000</v>
      </c>
      <c r="Q17" s="37" t="n">
        <v>3120000</v>
      </c>
      <c r="R17" s="37" t="n">
        <v>289000</v>
      </c>
      <c r="S17" s="40" t="n">
        <v>44</v>
      </c>
      <c r="T17" s="40" t="n">
        <v>40</v>
      </c>
      <c r="U17" s="39">
        <f>IFERROR(T17/S17,0)</f>
        <v/>
      </c>
      <c r="V17" s="40" t="n">
        <v>3</v>
      </c>
    </row>
    <row r="18">
      <c r="A18" s="16" t="n">
        <v>12</v>
      </c>
      <c r="B18" s="36" t="n">
        <v>46283</v>
      </c>
      <c r="C18" s="37" t="n">
        <v>247500</v>
      </c>
      <c r="D18" s="37" t="n">
        <v>250000</v>
      </c>
      <c r="E18" s="38">
        <f>C18-D18</f>
        <v/>
      </c>
      <c r="F18" s="39">
        <f>IFERROR(E18/D18,0)</f>
        <v/>
      </c>
      <c r="G18" s="37" t="n">
        <v>143100</v>
      </c>
      <c r="H18" s="38">
        <f>C18-G18</f>
        <v/>
      </c>
      <c r="I18" s="39">
        <f>IFERROR(H18/C18,0)</f>
        <v/>
      </c>
      <c r="J18" s="37" t="n">
        <v>86800</v>
      </c>
      <c r="K18" s="38">
        <f>H18-J18</f>
        <v/>
      </c>
      <c r="L18" s="39">
        <f>IFERROR(K18/C18,0)</f>
        <v/>
      </c>
      <c r="M18" s="37" t="n">
        <v>239400</v>
      </c>
      <c r="N18" s="37" t="n">
        <v>229900</v>
      </c>
      <c r="O18" s="38">
        <f>O17+M18-N18</f>
        <v/>
      </c>
      <c r="P18" s="37" t="n">
        <v>8950000</v>
      </c>
      <c r="Q18" s="37" t="n">
        <v>3260000</v>
      </c>
      <c r="R18" s="37" t="n">
        <v>248000</v>
      </c>
      <c r="S18" s="40" t="n">
        <v>49</v>
      </c>
      <c r="T18" s="40" t="n">
        <v>47</v>
      </c>
      <c r="U18" s="39">
        <f>IFERROR(T18/S18,0)</f>
        <v/>
      </c>
      <c r="V18" s="40" t="n">
        <v>2</v>
      </c>
    </row>
    <row r="19">
      <c r="A19" s="16" t="n">
        <v>13</v>
      </c>
      <c r="B19" s="36" t="n">
        <v>46290</v>
      </c>
      <c r="C19" s="37" t="n">
        <v>256900</v>
      </c>
      <c r="D19" s="37" t="n">
        <v>252000</v>
      </c>
      <c r="E19" s="38">
        <f>C19-D19</f>
        <v/>
      </c>
      <c r="F19" s="39">
        <f>IFERROR(E19/D19,0)</f>
        <v/>
      </c>
      <c r="G19" s="37" t="n">
        <v>146900</v>
      </c>
      <c r="H19" s="38">
        <f>C19-G19</f>
        <v/>
      </c>
      <c r="I19" s="39">
        <f>IFERROR(H19/C19,0)</f>
        <v/>
      </c>
      <c r="J19" s="37" t="n">
        <v>85900</v>
      </c>
      <c r="K19" s="38">
        <f>H19-J19</f>
        <v/>
      </c>
      <c r="L19" s="39">
        <f>IFERROR(K19/C19,0)</f>
        <v/>
      </c>
      <c r="M19" s="37" t="n">
        <v>252800</v>
      </c>
      <c r="N19" s="37" t="n">
        <v>237300</v>
      </c>
      <c r="O19" s="38">
        <f>O18+M19-N19</f>
        <v/>
      </c>
      <c r="P19" s="37" t="n">
        <v>8720000</v>
      </c>
      <c r="Q19" s="37" t="n">
        <v>3144000</v>
      </c>
      <c r="R19" s="37" t="n">
        <v>271000</v>
      </c>
      <c r="S19" s="40" t="n">
        <v>46</v>
      </c>
      <c r="T19" s="40" t="n">
        <v>44</v>
      </c>
      <c r="U19" s="39">
        <f>IFERROR(T19/S19,0)</f>
        <v/>
      </c>
      <c r="V19" s="40" t="n">
        <v>1</v>
      </c>
    </row>
    <row r="20">
      <c r="A20" s="6" t="inlineStr">
        <is>
          <t>Quarter</t>
        </is>
      </c>
      <c r="C20" s="41">
        <f>SUM(C7:C19)</f>
        <v/>
      </c>
      <c r="D20" s="41">
        <f>SUM(D7:D19)</f>
        <v/>
      </c>
      <c r="E20" s="41">
        <f>C20-D20</f>
        <v/>
      </c>
      <c r="F20" s="42">
        <f>IFERROR(E20/D20,0)</f>
        <v/>
      </c>
      <c r="G20" s="41">
        <f>SUM(G7:G19)</f>
        <v/>
      </c>
      <c r="H20" s="41">
        <f>C20-G20</f>
        <v/>
      </c>
      <c r="I20" s="42">
        <f>IFERROR(H20/C20,0)</f>
        <v/>
      </c>
      <c r="J20" s="41">
        <f>SUM(J7:J19)</f>
        <v/>
      </c>
      <c r="K20" s="41">
        <f>H20-J20</f>
        <v/>
      </c>
      <c r="L20" s="42">
        <f>IFERROR(K20/C20,0)</f>
        <v/>
      </c>
      <c r="M20" s="41">
        <f>SUM(M7:M19)</f>
        <v/>
      </c>
      <c r="N20" s="41">
        <f>SUM(N7:N19)</f>
        <v/>
      </c>
      <c r="O20" s="41">
        <f>O19</f>
        <v/>
      </c>
      <c r="R20" s="41">
        <f>SUM(R7:R19)</f>
        <v/>
      </c>
      <c r="S20" s="43">
        <f>SUM(S7:S19)</f>
        <v/>
      </c>
      <c r="T20" s="43">
        <f>SUM(T7:T19)</f>
        <v/>
      </c>
      <c r="U20" s="42">
        <f>IFERROR(T20/S20,0)</f>
        <v/>
      </c>
      <c r="V20" s="43">
        <f>SUM(V7:V19)</f>
        <v/>
      </c>
    </row>
  </sheetData>
  <mergeCells count="1">
    <mergeCell ref="A4:B4"/>
  </mergeCells>
  <conditionalFormatting sqref="F7:F20">
    <cfRule type="cellIs" priority="1" operator="lessThan" dxfId="3">
      <formula>0</formula>
    </cfRule>
  </conditionalFormatting>
  <conditionalFormatting sqref="E7:E20">
    <cfRule type="cellIs" priority="2" operator="lessThan" dxfId="3">
      <formula>0</formula>
    </cfRule>
  </conditionalFormatting>
  <conditionalFormatting sqref="I7:I19">
    <cfRule type="cellIs" priority="3" operator="lessThan" dxfId="4">
      <formula>Targets!$B$7</formula>
    </cfRule>
  </conditionalFormatting>
  <conditionalFormatting sqref="U7:U19">
    <cfRule type="cellIs" priority="4" operator="lessThan" dxfId="4">
      <formula>Targets!$B$18</formula>
    </cfRule>
  </conditionalFormatting>
  <conditionalFormatting sqref="O7:O19">
    <cfRule type="dataBar" priority="5">
      <dataBar>
        <cfvo type="min"/>
        <cfvo type="max"/>
        <color rgb="00A9B3C2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A9B3C2"/>
    <outlinePr summaryBelow="1" summaryRight="1"/>
    <pageSetUpPr fitToPage="1"/>
  </sheetPr>
  <dimension ref="A1:O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2" customWidth="1" min="4" max="4"/>
    <col width="13" customWidth="1" min="5" max="5"/>
    <col width="14" customWidth="1" min="6" max="6"/>
    <col width="14" customWidth="1" min="7" max="7"/>
    <col width="14" customWidth="1" min="8" max="8"/>
    <col width="12" customWidth="1" min="9" max="9"/>
    <col width="26" customWidth="1" min="10" max="10"/>
    <col width="3" customWidth="1" min="11" max="11"/>
    <col width="16" customWidth="1" min="12" max="12"/>
    <col width="12" customWidth="1" min="13" max="13"/>
    <col width="14" customWidth="1" min="14" max="14"/>
    <col width="14" customWidth="1" min="15" max="15"/>
  </cols>
  <sheetData>
    <row r="1" ht="28" customHeight="1">
      <c r="A1" s="1" t="inlineStr">
        <is>
          <t>Sales pipeline</t>
        </is>
      </c>
    </row>
    <row r="2">
      <c r="A2" s="2" t="inlineStr">
        <is>
          <t>Open opportunities. Probability comes from the stage table on the right; weighted value and flags calculate.</t>
        </is>
      </c>
    </row>
    <row r="3">
      <c r="A3" s="3" t="inlineStr">
        <is>
          <t>ILLUSTRATIVE SAMPLE DATA. Replace with your own figures. Not based on any real company.</t>
        </is>
      </c>
    </row>
    <row r="5" ht="32" customHeight="1">
      <c r="A5" s="14" t="inlineStr">
        <is>
          <t>Opportunity</t>
        </is>
      </c>
      <c r="B5" s="14" t="inlineStr">
        <is>
          <t>Customer</t>
        </is>
      </c>
      <c r="C5" s="14" t="inlineStr">
        <is>
          <t>Stage</t>
        </is>
      </c>
      <c r="D5" s="14" t="inlineStr">
        <is>
          <t>Probability</t>
        </is>
      </c>
      <c r="E5" s="14" t="inlineStr">
        <is>
          <t>Value</t>
        </is>
      </c>
      <c r="F5" s="14" t="inlineStr">
        <is>
          <t>Weighted value</t>
        </is>
      </c>
      <c r="G5" s="14" t="inlineStr">
        <is>
          <t>Expected close</t>
        </is>
      </c>
      <c r="H5" s="14" t="inlineStr">
        <is>
          <t>Owner</t>
        </is>
      </c>
      <c r="I5" s="14" t="inlineStr">
        <is>
          <t>Days in stage</t>
        </is>
      </c>
      <c r="J5" s="14" t="inlineStr">
        <is>
          <t>Flag</t>
        </is>
      </c>
      <c r="L5" s="14" t="inlineStr">
        <is>
          <t>Stage</t>
        </is>
      </c>
      <c r="M5" s="14" t="inlineStr">
        <is>
          <t>Probability</t>
        </is>
      </c>
      <c r="N5" s="14" t="inlineStr">
        <is>
          <t>Total value</t>
        </is>
      </c>
      <c r="O5" s="14" t="inlineStr">
        <is>
          <t>Weighted</t>
        </is>
      </c>
    </row>
    <row r="6">
      <c r="A6" s="44" t="inlineStr">
        <is>
          <t>Platform expansion</t>
        </is>
      </c>
      <c r="B6" s="44" t="inlineStr">
        <is>
          <t>Customer A</t>
        </is>
      </c>
      <c r="C6" s="44" t="inlineStr">
        <is>
          <t>Negotiation</t>
        </is>
      </c>
      <c r="D6" s="45">
        <f>IFERROR(INDEX($M$6:$M$10,MATCH(C6,$L$6:$L$10,0)),0)</f>
        <v/>
      </c>
      <c r="E6" s="37" t="n">
        <v>640000</v>
      </c>
      <c r="F6" s="38">
        <f>E6*D6</f>
        <v/>
      </c>
      <c r="G6" s="36" t="n">
        <v>46311</v>
      </c>
      <c r="H6" s="44" t="inlineStr">
        <is>
          <t>VP Sales</t>
        </is>
      </c>
      <c r="I6" s="44" t="n">
        <v>21</v>
      </c>
      <c r="J6" s="16">
        <f>IF(I6&gt;$O$13,"Stale: review or re-stage","")</f>
        <v/>
      </c>
      <c r="L6" s="23" t="inlineStr">
        <is>
          <t>Qualified</t>
        </is>
      </c>
      <c r="M6" s="46" t="n">
        <v>0.1</v>
      </c>
      <c r="N6" s="47">
        <f>SUMIF($C$6:$C$40,L6,$E$6:$E$40)</f>
        <v/>
      </c>
      <c r="O6" s="47">
        <f>SUMIF($C$6:$C$40,L6,$F$6:$F$40)</f>
        <v/>
      </c>
    </row>
    <row r="7">
      <c r="A7" s="44" t="inlineStr">
        <is>
          <t>Multi-site rollout</t>
        </is>
      </c>
      <c r="B7" s="44" t="inlineStr">
        <is>
          <t>Customer B</t>
        </is>
      </c>
      <c r="C7" s="44" t="inlineStr">
        <is>
          <t>Proposal</t>
        </is>
      </c>
      <c r="D7" s="45">
        <f>IFERROR(INDEX($M$6:$M$10,MATCH(C7,$L$6:$L$10,0)),0)</f>
        <v/>
      </c>
      <c r="E7" s="37" t="n">
        <v>1180000</v>
      </c>
      <c r="F7" s="38">
        <f>E7*D7</f>
        <v/>
      </c>
      <c r="G7" s="36" t="n">
        <v>46346</v>
      </c>
      <c r="H7" s="44" t="inlineStr">
        <is>
          <t>VP Sales</t>
        </is>
      </c>
      <c r="I7" s="44" t="n">
        <v>34</v>
      </c>
      <c r="J7" s="16">
        <f>IF(I7&gt;$O$13,"Stale: review or re-stage","")</f>
        <v/>
      </c>
      <c r="L7" s="23" t="inlineStr">
        <is>
          <t>Discovery</t>
        </is>
      </c>
      <c r="M7" s="46" t="n">
        <v>0.25</v>
      </c>
      <c r="N7" s="47">
        <f>SUMIF($C$6:$C$40,L7,$E$6:$E$40)</f>
        <v/>
      </c>
      <c r="O7" s="47">
        <f>SUMIF($C$6:$C$40,L7,$F$6:$F$40)</f>
        <v/>
      </c>
    </row>
    <row r="8">
      <c r="A8" s="44" t="inlineStr">
        <is>
          <t>Annual renewal + upsell</t>
        </is>
      </c>
      <c r="B8" s="44" t="inlineStr">
        <is>
          <t>Customer C</t>
        </is>
      </c>
      <c r="C8" s="44" t="inlineStr">
        <is>
          <t>Verbal commit</t>
        </is>
      </c>
      <c r="D8" s="45">
        <f>IFERROR(INDEX($M$6:$M$10,MATCH(C8,$L$6:$L$10,0)),0)</f>
        <v/>
      </c>
      <c r="E8" s="37" t="n">
        <v>420000</v>
      </c>
      <c r="F8" s="38">
        <f>E8*D8</f>
        <v/>
      </c>
      <c r="G8" s="36" t="n">
        <v>46304</v>
      </c>
      <c r="H8" s="44" t="inlineStr">
        <is>
          <t>Account Mgr</t>
        </is>
      </c>
      <c r="I8" s="44" t="n">
        <v>9</v>
      </c>
      <c r="J8" s="16">
        <f>IF(I8&gt;$O$13,"Stale: review or re-stage","")</f>
        <v/>
      </c>
      <c r="L8" s="23" t="inlineStr">
        <is>
          <t>Proposal</t>
        </is>
      </c>
      <c r="M8" s="46" t="n">
        <v>0.5</v>
      </c>
      <c r="N8" s="47">
        <f>SUMIF($C$6:$C$40,L8,$E$6:$E$40)</f>
        <v/>
      </c>
      <c r="O8" s="47">
        <f>SUMIF($C$6:$C$40,L8,$F$6:$F$40)</f>
        <v/>
      </c>
    </row>
    <row r="9">
      <c r="A9" s="44" t="inlineStr">
        <is>
          <t>New logo: regional</t>
        </is>
      </c>
      <c r="B9" s="44" t="inlineStr">
        <is>
          <t>Prospect D</t>
        </is>
      </c>
      <c r="C9" s="44" t="inlineStr">
        <is>
          <t>Discovery</t>
        </is>
      </c>
      <c r="D9" s="45">
        <f>IFERROR(INDEX($M$6:$M$10,MATCH(C9,$L$6:$L$10,0)),0)</f>
        <v/>
      </c>
      <c r="E9" s="37" t="n">
        <v>860000</v>
      </c>
      <c r="F9" s="38">
        <f>E9*D9</f>
        <v/>
      </c>
      <c r="G9" s="36" t="n">
        <v>46374</v>
      </c>
      <c r="H9" s="44" t="inlineStr">
        <is>
          <t>Sales Dir</t>
        </is>
      </c>
      <c r="I9" s="44" t="n">
        <v>52</v>
      </c>
      <c r="J9" s="16">
        <f>IF(I9&gt;$O$13,"Stale: review or re-stage","")</f>
        <v/>
      </c>
      <c r="L9" s="23" t="inlineStr">
        <is>
          <t>Negotiation</t>
        </is>
      </c>
      <c r="M9" s="46" t="n">
        <v>0.75</v>
      </c>
      <c r="N9" s="47">
        <f>SUMIF($C$6:$C$40,L9,$E$6:$E$40)</f>
        <v/>
      </c>
      <c r="O9" s="47">
        <f>SUMIF($C$6:$C$40,L9,$F$6:$F$40)</f>
        <v/>
      </c>
    </row>
    <row r="10">
      <c r="A10" s="44" t="inlineStr">
        <is>
          <t>Services retainer</t>
        </is>
      </c>
      <c r="B10" s="44" t="inlineStr">
        <is>
          <t>Customer E</t>
        </is>
      </c>
      <c r="C10" s="44" t="inlineStr">
        <is>
          <t>Proposal</t>
        </is>
      </c>
      <c r="D10" s="45">
        <f>IFERROR(INDEX($M$6:$M$10,MATCH(C10,$L$6:$L$10,0)),0)</f>
        <v/>
      </c>
      <c r="E10" s="37" t="n">
        <v>310000</v>
      </c>
      <c r="F10" s="38">
        <f>E10*D10</f>
        <v/>
      </c>
      <c r="G10" s="36" t="n">
        <v>46332</v>
      </c>
      <c r="H10" s="44" t="inlineStr">
        <is>
          <t>Account Mgr</t>
        </is>
      </c>
      <c r="I10" s="44" t="n">
        <v>18</v>
      </c>
      <c r="J10" s="16">
        <f>IF(I10&gt;$O$13,"Stale: review or re-stage","")</f>
        <v/>
      </c>
      <c r="L10" s="23" t="inlineStr">
        <is>
          <t>Verbal commit</t>
        </is>
      </c>
      <c r="M10" s="46" t="n">
        <v>0.9</v>
      </c>
      <c r="N10" s="47">
        <f>SUMIF($C$6:$C$40,L10,$E$6:$E$40)</f>
        <v/>
      </c>
      <c r="O10" s="47">
        <f>SUMIF($C$6:$C$40,L10,$F$6:$F$40)</f>
        <v/>
      </c>
    </row>
    <row r="11">
      <c r="A11" s="44" t="inlineStr">
        <is>
          <t>Phase 2 project</t>
        </is>
      </c>
      <c r="B11" s="44" t="inlineStr">
        <is>
          <t>Customer F</t>
        </is>
      </c>
      <c r="C11" s="44" t="inlineStr">
        <is>
          <t>Negotiation</t>
        </is>
      </c>
      <c r="D11" s="45">
        <f>IFERROR(INDEX($M$6:$M$10,MATCH(C11,$L$6:$L$10,0)),0)</f>
        <v/>
      </c>
      <c r="E11" s="37" t="n">
        <v>540000</v>
      </c>
      <c r="F11" s="38">
        <f>E11*D11</f>
        <v/>
      </c>
      <c r="G11" s="36" t="n">
        <v>46325</v>
      </c>
      <c r="H11" s="44" t="inlineStr">
        <is>
          <t>Sales Dir</t>
        </is>
      </c>
      <c r="I11" s="44" t="n">
        <v>63</v>
      </c>
      <c r="J11" s="16">
        <f>IF(I11&gt;$O$13,"Stale: review or re-stage","")</f>
        <v/>
      </c>
      <c r="L11" s="6" t="inlineStr">
        <is>
          <t>Total</t>
        </is>
      </c>
      <c r="N11" s="48">
        <f>SUM(N6:N10)</f>
        <v/>
      </c>
      <c r="O11" s="48">
        <f>SUM(O6:O10)</f>
        <v/>
      </c>
    </row>
    <row r="12">
      <c r="A12" s="44" t="inlineStr">
        <is>
          <t>New logo: enterprise</t>
        </is>
      </c>
      <c r="B12" s="44" t="inlineStr">
        <is>
          <t>Prospect G</t>
        </is>
      </c>
      <c r="C12" s="44" t="inlineStr">
        <is>
          <t>Qualified</t>
        </is>
      </c>
      <c r="D12" s="45">
        <f>IFERROR(INDEX($M$6:$M$10,MATCH(C12,$L$6:$L$10,0)),0)</f>
        <v/>
      </c>
      <c r="E12" s="37" t="n">
        <v>1650000</v>
      </c>
      <c r="F12" s="38">
        <f>E12*D12</f>
        <v/>
      </c>
      <c r="G12" s="36" t="n">
        <v>46416</v>
      </c>
      <c r="H12" s="44" t="inlineStr">
        <is>
          <t>VP Sales</t>
        </is>
      </c>
      <c r="I12" s="44" t="n">
        <v>12</v>
      </c>
      <c r="J12" s="16">
        <f>IF(I12&gt;$O$13,"Stale: review or re-stage","")</f>
        <v/>
      </c>
    </row>
    <row r="13">
      <c r="A13" s="44" t="inlineStr">
        <is>
          <t>Pilot conversion</t>
        </is>
      </c>
      <c r="B13" s="44" t="inlineStr">
        <is>
          <t>Prospect H</t>
        </is>
      </c>
      <c r="C13" s="44" t="inlineStr">
        <is>
          <t>Proposal</t>
        </is>
      </c>
      <c r="D13" s="45">
        <f>IFERROR(INDEX($M$6:$M$10,MATCH(C13,$L$6:$L$10,0)),0)</f>
        <v/>
      </c>
      <c r="E13" s="37" t="n">
        <v>380000</v>
      </c>
      <c r="F13" s="38">
        <f>E13*D13</f>
        <v/>
      </c>
      <c r="G13" s="36" t="n">
        <v>46339</v>
      </c>
      <c r="H13" s="44" t="inlineStr">
        <is>
          <t>Sales Dir</t>
        </is>
      </c>
      <c r="I13" s="44" t="n">
        <v>41</v>
      </c>
      <c r="J13" s="16">
        <f>IF(I13&gt;$O$13,"Stale: review or re-stage","")</f>
        <v/>
      </c>
      <c r="L13" s="2" t="inlineStr">
        <is>
          <t>Stale-deal threshold (days in stage)</t>
        </is>
      </c>
      <c r="O13" s="49" t="n">
        <v>45</v>
      </c>
    </row>
    <row r="14">
      <c r="A14" s="44" t="inlineStr">
        <is>
          <t>Add-on module</t>
        </is>
      </c>
      <c r="B14" s="44" t="inlineStr">
        <is>
          <t>Customer I</t>
        </is>
      </c>
      <c r="C14" s="44" t="inlineStr">
        <is>
          <t>Discovery</t>
        </is>
      </c>
      <c r="D14" s="45">
        <f>IFERROR(INDEX($M$6:$M$10,MATCH(C14,$L$6:$L$10,0)),0)</f>
        <v/>
      </c>
      <c r="E14" s="37" t="n">
        <v>220000</v>
      </c>
      <c r="F14" s="38">
        <f>E14*D14</f>
        <v/>
      </c>
      <c r="G14" s="36" t="n">
        <v>46360</v>
      </c>
      <c r="H14" s="44" t="inlineStr">
        <is>
          <t>Account Mgr</t>
        </is>
      </c>
      <c r="I14" s="44" t="n">
        <v>27</v>
      </c>
      <c r="J14" s="16">
        <f>IF(I14&gt;$O$13,"Stale: review or re-stage","")</f>
        <v/>
      </c>
    </row>
    <row r="15">
      <c r="A15" s="44" t="inlineStr">
        <is>
          <t>New logo: mid-market</t>
        </is>
      </c>
      <c r="B15" s="44" t="inlineStr">
        <is>
          <t>Prospect J</t>
        </is>
      </c>
      <c r="C15" s="44" t="inlineStr">
        <is>
          <t>Qualified</t>
        </is>
      </c>
      <c r="D15" s="45">
        <f>IFERROR(INDEX($M$6:$M$10,MATCH(C15,$L$6:$L$10,0)),0)</f>
        <v/>
      </c>
      <c r="E15" s="37" t="n">
        <v>740000</v>
      </c>
      <c r="F15" s="38">
        <f>E15*D15</f>
        <v/>
      </c>
      <c r="G15" s="36" t="n">
        <v>46402</v>
      </c>
      <c r="H15" s="44" t="inlineStr">
        <is>
          <t>Sales Dir</t>
        </is>
      </c>
      <c r="I15" s="44" t="n">
        <v>71</v>
      </c>
      <c r="J15" s="16">
        <f>IF(I15&gt;$O$13,"Stale: review or re-stage","")</f>
        <v/>
      </c>
    </row>
    <row r="16">
      <c r="A16" s="44" t="inlineStr">
        <is>
          <t>Contract extension</t>
        </is>
      </c>
      <c r="B16" s="44" t="inlineStr">
        <is>
          <t>Customer K</t>
        </is>
      </c>
      <c r="C16" s="44" t="inlineStr">
        <is>
          <t>Verbal commit</t>
        </is>
      </c>
      <c r="D16" s="45">
        <f>IFERROR(INDEX($M$6:$M$10,MATCH(C16,$L$6:$L$10,0)),0)</f>
        <v/>
      </c>
      <c r="E16" s="37" t="n">
        <v>290000</v>
      </c>
      <c r="F16" s="38">
        <f>E16*D16</f>
        <v/>
      </c>
      <c r="G16" s="36" t="n">
        <v>46297</v>
      </c>
      <c r="H16" s="44" t="inlineStr">
        <is>
          <t>Account Mgr</t>
        </is>
      </c>
      <c r="I16" s="44" t="n">
        <v>6</v>
      </c>
      <c r="J16" s="16">
        <f>IF(I16&gt;$O$13,"Stale: review or re-stage","")</f>
        <v/>
      </c>
    </row>
    <row r="17">
      <c r="A17" s="44" t="inlineStr">
        <is>
          <t>Training program</t>
        </is>
      </c>
      <c r="B17" s="44" t="inlineStr">
        <is>
          <t>Customer L</t>
        </is>
      </c>
      <c r="C17" s="44" t="inlineStr">
        <is>
          <t>Discovery</t>
        </is>
      </c>
      <c r="D17" s="45">
        <f>IFERROR(INDEX($M$6:$M$10,MATCH(C17,$L$6:$L$10,0)),0)</f>
        <v/>
      </c>
      <c r="E17" s="37" t="n">
        <v>180000</v>
      </c>
      <c r="F17" s="38">
        <f>E17*D17</f>
        <v/>
      </c>
      <c r="G17" s="36" t="n">
        <v>46367</v>
      </c>
      <c r="H17" s="44" t="inlineStr">
        <is>
          <t>Account Mgr</t>
        </is>
      </c>
      <c r="I17" s="44" t="n">
        <v>15</v>
      </c>
      <c r="J17" s="16">
        <f>IF(I17&gt;$O$13,"Stale: review or re-stage","")</f>
        <v/>
      </c>
    </row>
    <row r="18">
      <c r="A18" s="44" t="inlineStr">
        <is>
          <t>New logo: national</t>
        </is>
      </c>
      <c r="B18" s="44" t="inlineStr">
        <is>
          <t>Prospect M</t>
        </is>
      </c>
      <c r="C18" s="44" t="inlineStr">
        <is>
          <t>Qualified</t>
        </is>
      </c>
      <c r="D18" s="45">
        <f>IFERROR(INDEX($M$6:$M$10,MATCH(C18,$L$6:$L$10,0)),0)</f>
        <v/>
      </c>
      <c r="E18" s="37" t="n">
        <v>1310000</v>
      </c>
      <c r="F18" s="38">
        <f>E18*D18</f>
        <v/>
      </c>
      <c r="G18" s="36" t="n">
        <v>46444</v>
      </c>
      <c r="H18" s="44" t="inlineStr">
        <is>
          <t>VP Sales</t>
        </is>
      </c>
      <c r="I18" s="44" t="n">
        <v>33</v>
      </c>
      <c r="J18" s="16">
        <f>IF(I18&gt;$O$13,"Stale: review or re-stage","")</f>
        <v/>
      </c>
    </row>
  </sheetData>
  <conditionalFormatting sqref="J6:J40">
    <cfRule type="expression" priority="1" dxfId="5">
      <formula>LEN($J6)&gt;0</formula>
    </cfRule>
  </conditionalFormatting>
  <dataValidations count="1">
    <dataValidation sqref="C6 C7 C8 C9 C10 C11 C12 C13 C14 C15 C16 C17 C18" showDropDown="0" showInputMessage="0" showErrorMessage="0" allowBlank="1" type="list">
      <formula1>=$L$6:$L$10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A9B3C2"/>
    <outlinePr summaryBelow="1" summaryRight="1"/>
    <pageSetUpPr fitToPage="1"/>
  </sheetPr>
  <dimension ref="A1:G1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2" customWidth="1" min="3" max="3"/>
    <col width="14" customWidth="1" min="4" max="4"/>
    <col width="4" customWidth="1" min="5" max="5"/>
    <col width="40" customWidth="1" min="6" max="6"/>
    <col width="16" customWidth="1" min="7" max="7"/>
  </cols>
  <sheetData>
    <row r="1" ht="28" customHeight="1">
      <c r="A1" s="1" t="inlineStr">
        <is>
          <t>Customers: concentration and retention</t>
        </is>
      </c>
    </row>
    <row r="2">
      <c r="A2" s="2" t="inlineStr">
        <is>
          <t>Trailing-12-month revenue by customer, and retention compared with 12 months ago.</t>
        </is>
      </c>
    </row>
    <row r="3">
      <c r="A3" s="3" t="inlineStr">
        <is>
          <t>ILLUSTRATIVE SAMPLE DATA. Replace with your own figures. Not based on any real company.</t>
        </is>
      </c>
    </row>
    <row r="5" ht="32" customHeight="1">
      <c r="A5" s="14" t="inlineStr">
        <is>
          <t>Customer</t>
        </is>
      </c>
      <c r="B5" s="14" t="inlineStr">
        <is>
          <t>Trailing 12-month revenue</t>
        </is>
      </c>
      <c r="C5" s="14" t="inlineStr">
        <is>
          <t>Share</t>
        </is>
      </c>
      <c r="D5" s="14" t="inlineStr">
        <is>
          <t>Cumulative share</t>
        </is>
      </c>
      <c r="F5" s="14" t="inlineStr">
        <is>
          <t>Retention</t>
        </is>
      </c>
      <c r="G5" s="14" t="inlineStr">
        <is>
          <t>Value</t>
        </is>
      </c>
    </row>
    <row r="6">
      <c r="A6" s="22" t="inlineStr">
        <is>
          <t>Customer A</t>
        </is>
      </c>
      <c r="B6" s="50" t="n">
        <v>1410000</v>
      </c>
      <c r="C6" s="25">
        <f>IFERROR(B6/$B$17,0)</f>
        <v/>
      </c>
      <c r="D6" s="25">
        <f>SUM($C$6:C6)</f>
        <v/>
      </c>
      <c r="F6" s="23" t="inlineStr">
        <is>
          <t>Customers active 12 months ago</t>
        </is>
      </c>
      <c r="G6" s="51" t="n">
        <v>48</v>
      </c>
    </row>
    <row r="7">
      <c r="A7" s="22" t="inlineStr">
        <is>
          <t>Customer B</t>
        </is>
      </c>
      <c r="B7" s="50" t="n">
        <v>1080000</v>
      </c>
      <c r="C7" s="25">
        <f>IFERROR(B7/$B$17,0)</f>
        <v/>
      </c>
      <c r="D7" s="25">
        <f>SUM($C$6:C7)</f>
        <v/>
      </c>
      <c r="F7" s="23" t="inlineStr">
        <is>
          <t>Of those, still active today</t>
        </is>
      </c>
      <c r="G7" s="51" t="n">
        <v>44</v>
      </c>
    </row>
    <row r="8">
      <c r="A8" s="22" t="inlineStr">
        <is>
          <t>Customer C</t>
        </is>
      </c>
      <c r="B8" s="50" t="n">
        <v>910000</v>
      </c>
      <c r="C8" s="25">
        <f>IFERROR(B8/$B$17,0)</f>
        <v/>
      </c>
      <c r="D8" s="25">
        <f>SUM($C$6:C8)</f>
        <v/>
      </c>
      <c r="F8" s="23" t="inlineStr">
        <is>
          <t>Customer retention</t>
        </is>
      </c>
      <c r="G8" s="52">
        <f>IFERROR(G7/G6,0)</f>
        <v/>
      </c>
    </row>
    <row r="9">
      <c r="A9" s="22" t="inlineStr">
        <is>
          <t>Customer F</t>
        </is>
      </c>
      <c r="B9" s="50" t="n">
        <v>760000</v>
      </c>
      <c r="C9" s="25">
        <f>IFERROR(B9/$B$17,0)</f>
        <v/>
      </c>
      <c r="D9" s="25">
        <f>SUM($C$6:C9)</f>
        <v/>
      </c>
      <c r="F9" s="23" t="inlineStr">
        <is>
          <t>Revenue from those customers, prior 12 months</t>
        </is>
      </c>
      <c r="G9" s="50" t="n">
        <v>9650000</v>
      </c>
    </row>
    <row r="10">
      <c r="A10" s="22" t="inlineStr">
        <is>
          <t>Customer K</t>
        </is>
      </c>
      <c r="B10" s="50" t="n">
        <v>640000</v>
      </c>
      <c r="C10" s="25">
        <f>IFERROR(B10/$B$17,0)</f>
        <v/>
      </c>
      <c r="D10" s="25">
        <f>SUM($C$6:C10)</f>
        <v/>
      </c>
      <c r="F10" s="23" t="inlineStr">
        <is>
          <t>Revenue from the same customers, last 12 months</t>
        </is>
      </c>
      <c r="G10" s="50" t="n">
        <v>9320000</v>
      </c>
    </row>
    <row r="11">
      <c r="A11" s="22" t="inlineStr">
        <is>
          <t>Customer E</t>
        </is>
      </c>
      <c r="B11" s="50" t="n">
        <v>590000</v>
      </c>
      <c r="C11" s="25">
        <f>IFERROR(B11/$B$17,0)</f>
        <v/>
      </c>
      <c r="D11" s="25">
        <f>SUM($C$6:C11)</f>
        <v/>
      </c>
      <c r="F11" s="23" t="inlineStr">
        <is>
          <t>Net revenue retention</t>
        </is>
      </c>
      <c r="G11" s="52">
        <f>IFERROR(G10/G9,0)</f>
        <v/>
      </c>
    </row>
    <row r="12">
      <c r="A12" s="22" t="inlineStr">
        <is>
          <t>Customer I</t>
        </is>
      </c>
      <c r="B12" s="50" t="n">
        <v>470000</v>
      </c>
      <c r="C12" s="25">
        <f>IFERROR(B12/$B$17,0)</f>
        <v/>
      </c>
      <c r="D12" s="25">
        <f>SUM($C$6:C12)</f>
        <v/>
      </c>
      <c r="F12" s="23" t="inlineStr">
        <is>
          <t>Largest customer share</t>
        </is>
      </c>
      <c r="G12" s="52">
        <f>MAX(C6:C15)</f>
        <v/>
      </c>
    </row>
    <row r="13">
      <c r="A13" s="22" t="inlineStr">
        <is>
          <t>Customer L</t>
        </is>
      </c>
      <c r="B13" s="50" t="n">
        <v>420000</v>
      </c>
      <c r="C13" s="25">
        <f>IFERROR(B13/$B$17,0)</f>
        <v/>
      </c>
      <c r="D13" s="25">
        <f>SUM($C$6:C13)</f>
        <v/>
      </c>
      <c r="F13" s="23" t="inlineStr">
        <is>
          <t>Top five customers share</t>
        </is>
      </c>
      <c r="G13" s="52">
        <f>SUM(C6:C10)</f>
        <v/>
      </c>
    </row>
    <row r="14">
      <c r="A14" s="22" t="inlineStr">
        <is>
          <t>Customer N</t>
        </is>
      </c>
      <c r="B14" s="50" t="n">
        <v>380000</v>
      </c>
      <c r="C14" s="25">
        <f>IFERROR(B14/$B$17,0)</f>
        <v/>
      </c>
      <c r="D14" s="25">
        <f>SUM($C$6:C14)</f>
        <v/>
      </c>
    </row>
    <row r="15" ht="30" customHeight="1">
      <c r="A15" s="22" t="inlineStr">
        <is>
          <t>Customer P</t>
        </is>
      </c>
      <c r="B15" s="50" t="n">
        <v>340000</v>
      </c>
      <c r="C15" s="25">
        <f>IFERROR(B15/$B$17,0)</f>
        <v/>
      </c>
      <c r="D15" s="25">
        <f>SUM($C$6:C15)</f>
        <v/>
      </c>
      <c r="F15" s="53" t="inlineStr">
        <is>
          <t>Note: sort the customer list from largest to smallest so the cumulative share and top-five figures are correct.</t>
        </is>
      </c>
    </row>
    <row r="16">
      <c r="A16" s="22" t="inlineStr">
        <is>
          <t>All other customers (38)</t>
        </is>
      </c>
      <c r="B16" s="50" t="n">
        <v>4680000</v>
      </c>
      <c r="C16" s="25">
        <f>IFERROR(B16/$B$17,0)</f>
        <v/>
      </c>
      <c r="D16" s="25" t="inlineStr"/>
    </row>
    <row r="17">
      <c r="A17" s="6" t="inlineStr">
        <is>
          <t>Total</t>
        </is>
      </c>
      <c r="B17" s="48">
        <f>SUM(B6:B16)</f>
        <v/>
      </c>
    </row>
  </sheetData>
  <conditionalFormatting sqref="C6:C15">
    <cfRule type="dataBar" priority="1">
      <dataBar>
        <cfvo type="num" val="0"/>
        <cfvo type="num" val="0.25"/>
        <color rgb="00CDAE78"/>
      </dataBar>
    </cfRule>
  </conditionalFormatting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A9B3C2"/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3" customWidth="1" min="3" max="3"/>
    <col width="13" customWidth="1" min="4" max="4"/>
    <col width="11" customWidth="1" min="5" max="5"/>
    <col width="12" customWidth="1" min="6" max="6"/>
    <col width="38" customWidth="1" min="7" max="7"/>
    <col width="40" customWidth="1" min="8" max="8"/>
  </cols>
  <sheetData>
    <row r="1" ht="28" customHeight="1">
      <c r="A1" s="1" t="inlineStr">
        <is>
          <t>Strategic initiatives</t>
        </is>
      </c>
    </row>
    <row r="2">
      <c r="A2" s="2" t="inlineStr">
        <is>
          <t>The company’s priorities for the year. One owner each. Status is a judgment call made by the owner and challenged in the meeting.</t>
        </is>
      </c>
    </row>
    <row r="3">
      <c r="A3" s="3" t="inlineStr">
        <is>
          <t>ILLUSTRATIVE SAMPLE DATA. Replace with your own figures. Not based on any real company.</t>
        </is>
      </c>
    </row>
    <row r="5" ht="32" customHeight="1">
      <c r="A5" s="14" t="inlineStr">
        <is>
          <t>Initiative</t>
        </is>
      </c>
      <c r="B5" s="14" t="inlineStr">
        <is>
          <t>Owner</t>
        </is>
      </c>
      <c r="C5" s="14" t="inlineStr">
        <is>
          <t>Start</t>
        </is>
      </c>
      <c r="D5" s="14" t="inlineStr">
        <is>
          <t>Due</t>
        </is>
      </c>
      <c r="E5" s="14" t="inlineStr">
        <is>
          <t>% complete</t>
        </is>
      </c>
      <c r="F5" s="14" t="inlineStr">
        <is>
          <t>Status</t>
        </is>
      </c>
      <c r="G5" s="14" t="inlineStr">
        <is>
          <t>Next milestone</t>
        </is>
      </c>
      <c r="H5" s="14" t="inlineStr">
        <is>
          <t>What’s needed from the team</t>
        </is>
      </c>
    </row>
    <row r="6">
      <c r="A6" s="54" t="inlineStr">
        <is>
          <t>Introduce updated pricing and packaging</t>
        </is>
      </c>
      <c r="B6" s="54" t="inlineStr">
        <is>
          <t>CEO</t>
        </is>
      </c>
      <c r="C6" s="55" t="n">
        <v>46209</v>
      </c>
      <c r="D6" s="55" t="n">
        <v>46325</v>
      </c>
      <c r="E6" s="56" t="n">
        <v>0.7</v>
      </c>
      <c r="F6" s="54" t="inlineStr">
        <is>
          <t>On track</t>
        </is>
      </c>
      <c r="G6" s="54" t="inlineStr">
        <is>
          <t>Final price list approved</t>
        </is>
      </c>
      <c r="H6" s="54" t="inlineStr">
        <is>
          <t>Sales input on top-10 customer impact</t>
        </is>
      </c>
    </row>
    <row r="7">
      <c r="A7" s="54" t="inlineStr">
        <is>
          <t>13-week cash forecast in place</t>
        </is>
      </c>
      <c r="B7" s="54" t="inlineStr">
        <is>
          <t>CFO</t>
        </is>
      </c>
      <c r="C7" s="55" t="n">
        <v>46209</v>
      </c>
      <c r="D7" s="55" t="n">
        <v>46295</v>
      </c>
      <c r="E7" s="56" t="n">
        <v>0.9</v>
      </c>
      <c r="F7" s="54" t="inlineStr">
        <is>
          <t>On track</t>
        </is>
      </c>
      <c r="G7" s="54" t="inlineStr">
        <is>
          <t>Hand off weekly update to controller</t>
        </is>
      </c>
      <c r="H7" s="54" t="inlineStr">
        <is>
          <t>None</t>
        </is>
      </c>
    </row>
    <row r="8">
      <c r="A8" s="54" t="inlineStr">
        <is>
          <t>Hire VP Operations</t>
        </is>
      </c>
      <c r="B8" s="54" t="inlineStr">
        <is>
          <t>CEO</t>
        </is>
      </c>
      <c r="C8" s="55" t="n">
        <v>46216</v>
      </c>
      <c r="D8" s="55" t="n">
        <v>46310</v>
      </c>
      <c r="E8" s="56" t="n">
        <v>0.4</v>
      </c>
      <c r="F8" s="54" t="inlineStr">
        <is>
          <t>At risk</t>
        </is>
      </c>
      <c r="G8" s="54" t="inlineStr">
        <is>
          <t>Second-round interviews</t>
        </is>
      </c>
      <c r="H8" s="54" t="inlineStr">
        <is>
          <t>Panel availability in the next two weeks</t>
        </is>
      </c>
    </row>
    <row r="9">
      <c r="A9" s="54" t="inlineStr">
        <is>
          <t>Reduce delivery backlog to under three weeks</t>
        </is>
      </c>
      <c r="B9" s="54" t="inlineStr">
        <is>
          <t>COO</t>
        </is>
      </c>
      <c r="C9" s="55" t="n">
        <v>46223</v>
      </c>
      <c r="D9" s="55" t="n">
        <v>46356</v>
      </c>
      <c r="E9" s="56" t="n">
        <v>0.45</v>
      </c>
      <c r="F9" s="54" t="inlineStr">
        <is>
          <t>On track</t>
        </is>
      </c>
      <c r="G9" s="54" t="inlineStr">
        <is>
          <t>Temporary capacity live</t>
        </is>
      </c>
      <c r="H9" s="54" t="inlineStr">
        <is>
          <t>Approve overtime budget</t>
        </is>
      </c>
    </row>
    <row r="10">
      <c r="A10" s="54" t="inlineStr">
        <is>
          <t>CRM clean-up and stage definitions</t>
        </is>
      </c>
      <c r="B10" s="54" t="inlineStr">
        <is>
          <t>VP Sales</t>
        </is>
      </c>
      <c r="C10" s="55" t="n">
        <v>46237</v>
      </c>
      <c r="D10" s="55" t="n">
        <v>46304</v>
      </c>
      <c r="E10" s="56" t="n">
        <v>0.3</v>
      </c>
      <c r="F10" s="54" t="inlineStr">
        <is>
          <t>Off track</t>
        </is>
      </c>
      <c r="G10" s="54" t="inlineStr">
        <is>
          <t>Stage definitions signed off</t>
        </is>
      </c>
      <c r="H10" s="54" t="inlineStr">
        <is>
          <t>Decision on required fields</t>
        </is>
      </c>
    </row>
    <row r="11">
      <c r="A11" s="54" t="inlineStr">
        <is>
          <t>Redesign customer onboarding</t>
        </is>
      </c>
      <c r="B11" s="54" t="inlineStr">
        <is>
          <t>Head of CS</t>
        </is>
      </c>
      <c r="C11" s="55" t="n">
        <v>46251</v>
      </c>
      <c r="D11" s="55" t="n">
        <v>46374</v>
      </c>
      <c r="E11" s="56" t="n">
        <v>0.25</v>
      </c>
      <c r="F11" s="54" t="inlineStr">
        <is>
          <t>On track</t>
        </is>
      </c>
      <c r="G11" s="54" t="inlineStr">
        <is>
          <t>Pilot with three new customers</t>
        </is>
      </c>
      <c r="H11" s="54" t="inlineStr">
        <is>
          <t>Two volunteers from delivery team</t>
        </is>
      </c>
    </row>
  </sheetData>
  <conditionalFormatting sqref="F6:F30">
    <cfRule type="expression" priority="1" dxfId="0">
      <formula>$F6="On track"</formula>
    </cfRule>
    <cfRule type="expression" priority="2" dxfId="1">
      <formula>$F6="Watch"</formula>
    </cfRule>
    <cfRule type="expression" priority="3" dxfId="1">
      <formula>$F6="At risk"</formula>
    </cfRule>
    <cfRule type="expression" priority="4" dxfId="2">
      <formula>$F6="Off track"</formula>
    </cfRule>
  </conditionalFormatting>
  <conditionalFormatting sqref="E6:E30">
    <cfRule type="dataBar" priority="5">
      <dataBar>
        <cfvo type="num" val="0"/>
        <cfvo type="num" val="1"/>
        <color rgb="00A9B3C2"/>
      </dataBar>
    </cfRule>
  </conditionalFormatting>
  <dataValidations count="1">
    <dataValidation sqref="F6 F7 F8 F9 F10 F11" showDropDown="0" showInputMessage="0" showErrorMessage="0" allowBlank="1" type="list">
      <formula1>"On track,At risk,Off track,Complete"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A9B3C2"/>
    <outlinePr summaryBelow="1" summaryRight="1"/>
    <pageSetUpPr fitToPage="1"/>
  </sheetPr>
  <dimension ref="A1:G14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52" customWidth="1" min="2" max="2"/>
    <col width="14" customWidth="1" min="3" max="3"/>
    <col width="13" customWidth="1" min="4" max="4"/>
    <col width="11" customWidth="1" min="5" max="5"/>
    <col width="13" customWidth="1" min="6" max="6"/>
    <col width="40" customWidth="1" min="7" max="7"/>
  </cols>
  <sheetData>
    <row r="1" ht="28" customHeight="1">
      <c r="A1" s="1" t="inlineStr">
        <is>
          <t>Accountability: weekly meeting action log</t>
        </is>
      </c>
    </row>
    <row r="2">
      <c r="A2" s="2" t="inlineStr">
        <is>
          <t>Every commitment made in the meeting, with one owner and a date. Review open and overdue items first, every week.</t>
        </is>
      </c>
    </row>
    <row r="3">
      <c r="A3" s="3" t="inlineStr">
        <is>
          <t>ILLUSTRATIVE SAMPLE DATA. Replace with your own figures. Not based on any real company.</t>
        </is>
      </c>
    </row>
    <row r="4">
      <c r="A4" s="8" t="inlineStr">
        <is>
          <t>Days overdue is measured against the week selected on the Dashboard.</t>
        </is>
      </c>
    </row>
    <row r="5" ht="32" customHeight="1">
      <c r="A5" s="14" t="inlineStr">
        <is>
          <t>Raised</t>
        </is>
      </c>
      <c r="B5" s="14" t="inlineStr">
        <is>
          <t>Action</t>
        </is>
      </c>
      <c r="C5" s="14" t="inlineStr">
        <is>
          <t>Owner</t>
        </is>
      </c>
      <c r="D5" s="14" t="inlineStr">
        <is>
          <t>Due</t>
        </is>
      </c>
      <c r="E5" s="14" t="inlineStr">
        <is>
          <t>Status</t>
        </is>
      </c>
      <c r="F5" s="14" t="inlineStr">
        <is>
          <t>Days overdue</t>
        </is>
      </c>
      <c r="G5" s="14" t="inlineStr">
        <is>
          <t>Notes</t>
        </is>
      </c>
    </row>
    <row r="6">
      <c r="A6" s="36" t="n">
        <v>46262</v>
      </c>
      <c r="B6" s="44" t="inlineStr">
        <is>
          <t>Send revised pricing proposal to Customer B</t>
        </is>
      </c>
      <c r="C6" s="44" t="inlineStr">
        <is>
          <t>VP Sales</t>
        </is>
      </c>
      <c r="D6" s="36" t="n">
        <v>46276</v>
      </c>
      <c r="E6" s="44" t="inlineStr">
        <is>
          <t>Done</t>
        </is>
      </c>
      <c r="F6" s="57">
        <f>IF(AND(E6&lt;&gt;"Done",D6&lt;&gt;"",D6&lt;Dashboard!$C$6),Dashboard!$C$6-D6,"")</f>
        <v/>
      </c>
      <c r="G6" s="44" t="inlineStr"/>
    </row>
    <row r="7">
      <c r="A7" s="36" t="n">
        <v>46269</v>
      </c>
      <c r="B7" s="44" t="inlineStr">
        <is>
          <t>Confirm temporary delivery capacity for October</t>
        </is>
      </c>
      <c r="C7" s="44" t="inlineStr">
        <is>
          <t>COO</t>
        </is>
      </c>
      <c r="D7" s="36" t="n">
        <v>46283</v>
      </c>
      <c r="E7" s="44" t="inlineStr">
        <is>
          <t>Done</t>
        </is>
      </c>
      <c r="F7" s="57">
        <f>IF(AND(E7&lt;&gt;"Done",D7&lt;&gt;"",D7&lt;Dashboard!$C$6),Dashboard!$C$6-D7,"")</f>
        <v/>
      </c>
      <c r="G7" s="44" t="inlineStr"/>
    </row>
    <row r="8">
      <c r="A8" s="36" t="n">
        <v>46269</v>
      </c>
      <c r="B8" s="44" t="inlineStr">
        <is>
          <t>Draft CRM stage definitions for leadership review</t>
        </is>
      </c>
      <c r="C8" s="44" t="inlineStr">
        <is>
          <t>VP Sales</t>
        </is>
      </c>
      <c r="D8" s="36" t="n">
        <v>46283</v>
      </c>
      <c r="E8" s="44" t="inlineStr">
        <is>
          <t>Open</t>
        </is>
      </c>
      <c r="F8" s="57">
        <f>IF(AND(E8&lt;&gt;"Done",D8&lt;&gt;"",D8&lt;Dashboard!$C$6),Dashboard!$C$6-D8,"")</f>
        <v/>
      </c>
      <c r="G8" s="44" t="inlineStr">
        <is>
          <t>Draft half complete</t>
        </is>
      </c>
    </row>
    <row r="9">
      <c r="A9" s="36" t="n">
        <v>46276</v>
      </c>
      <c r="B9" s="44" t="inlineStr">
        <is>
          <t>Root-cause review of week 8 escalations</t>
        </is>
      </c>
      <c r="C9" s="44" t="inlineStr">
        <is>
          <t>Head of CS</t>
        </is>
      </c>
      <c r="D9" s="36" t="n">
        <v>46283</v>
      </c>
      <c r="E9" s="44" t="inlineStr">
        <is>
          <t>Done</t>
        </is>
      </c>
      <c r="F9" s="57">
        <f>IF(AND(E9&lt;&gt;"Done",D9&lt;&gt;"",D9&lt;Dashboard!$C$6),Dashboard!$C$6-D9,"")</f>
        <v/>
      </c>
      <c r="G9" s="44" t="inlineStr"/>
    </row>
    <row r="10">
      <c r="A10" s="36" t="n">
        <v>46276</v>
      </c>
      <c r="B10" s="44" t="inlineStr">
        <is>
          <t>Schedule second-round VP Operations interviews</t>
        </is>
      </c>
      <c r="C10" s="44" t="inlineStr">
        <is>
          <t>CEO</t>
        </is>
      </c>
      <c r="D10" s="36" t="n">
        <v>46287</v>
      </c>
      <c r="E10" s="44" t="inlineStr">
        <is>
          <t>Open</t>
        </is>
      </c>
      <c r="F10" s="57">
        <f>IF(AND(E10&lt;&gt;"Done",D10&lt;&gt;"",D10&lt;Dashboard!$C$6),Dashboard!$C$6-D10,"")</f>
        <v/>
      </c>
      <c r="G10" s="44" t="inlineStr">
        <is>
          <t>Waiting on two panel members</t>
        </is>
      </c>
    </row>
    <row r="11">
      <c r="A11" s="36" t="n">
        <v>46283</v>
      </c>
      <c r="B11" s="44" t="inlineStr">
        <is>
          <t>Reforecast Q4 cash with updated payables timing</t>
        </is>
      </c>
      <c r="C11" s="44" t="inlineStr">
        <is>
          <t>CFO</t>
        </is>
      </c>
      <c r="D11" s="36" t="n">
        <v>46290</v>
      </c>
      <c r="E11" s="44" t="inlineStr">
        <is>
          <t>Open</t>
        </is>
      </c>
      <c r="F11" s="57">
        <f>IF(AND(E11&lt;&gt;"Done",D11&lt;&gt;"",D11&lt;Dashboard!$C$6),Dashboard!$C$6-D11,"")</f>
        <v/>
      </c>
      <c r="G11" s="44" t="inlineStr"/>
    </row>
    <row r="12">
      <c r="A12" s="36" t="n">
        <v>46283</v>
      </c>
      <c r="B12" s="44" t="inlineStr">
        <is>
          <t>Review Prospect J opportunity: re-stage or close</t>
        </is>
      </c>
      <c r="C12" s="44" t="inlineStr">
        <is>
          <t>Sales Dir</t>
        </is>
      </c>
      <c r="D12" s="36" t="n">
        <v>46290</v>
      </c>
      <c r="E12" s="44" t="inlineStr">
        <is>
          <t>Open</t>
        </is>
      </c>
      <c r="F12" s="57">
        <f>IF(AND(E12&lt;&gt;"Done",D12&lt;&gt;"",D12&lt;Dashboard!$C$6),Dashboard!$C$6-D12,"")</f>
        <v/>
      </c>
      <c r="G12" s="44" t="inlineStr"/>
    </row>
    <row r="13">
      <c r="A13" s="36" t="n">
        <v>46290</v>
      </c>
      <c r="B13" s="44" t="inlineStr">
        <is>
          <t>Propose overtime budget for backlog reduction</t>
        </is>
      </c>
      <c r="C13" s="44" t="inlineStr">
        <is>
          <t>COO</t>
        </is>
      </c>
      <c r="D13" s="36" t="n">
        <v>46297</v>
      </c>
      <c r="E13" s="44" t="inlineStr">
        <is>
          <t>Open</t>
        </is>
      </c>
      <c r="F13" s="57">
        <f>IF(AND(E13&lt;&gt;"Done",D13&lt;&gt;"",D13&lt;Dashboard!$C$6),Dashboard!$C$6-D13,"")</f>
        <v/>
      </c>
      <c r="G13" s="44" t="inlineStr"/>
    </row>
    <row r="14">
      <c r="A14" s="36" t="n">
        <v>46290</v>
      </c>
      <c r="B14" s="44" t="inlineStr">
        <is>
          <t>Share onboarding pilot plan with delivery leads</t>
        </is>
      </c>
      <c r="C14" s="44" t="inlineStr">
        <is>
          <t>Head of CS</t>
        </is>
      </c>
      <c r="D14" s="36" t="n">
        <v>46304</v>
      </c>
      <c r="E14" s="44" t="inlineStr">
        <is>
          <t>Open</t>
        </is>
      </c>
      <c r="F14" s="57">
        <f>IF(AND(E14&lt;&gt;"Done",D14&lt;&gt;"",D14&lt;Dashboard!$C$6),Dashboard!$C$6-D14,"")</f>
        <v/>
      </c>
      <c r="G14" s="44" t="inlineStr"/>
    </row>
  </sheetData>
  <conditionalFormatting sqref="A6:G60">
    <cfRule type="expression" priority="1" dxfId="6">
      <formula>AND(ISNUMBER($F6),$F6&gt;0)</formula>
    </cfRule>
    <cfRule type="expression" priority="2" dxfId="7">
      <formula>$E6="Done"</formula>
    </cfRule>
  </conditionalFormatting>
  <dataValidations count="1">
    <dataValidation sqref="E6 E7 E8 E9 E10 E11 E12 E13 E14" showDropDown="0" showInputMessage="0" showErrorMessage="0" allowBlank="1" type="list">
      <formula1>"Open,Done"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A9B3C2"/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70" customWidth="1" min="3" max="3"/>
  </cols>
  <sheetData>
    <row r="1" ht="28" customHeight="1">
      <c r="A1" s="1" t="inlineStr">
        <is>
          <t>Targets and thresholds</t>
        </is>
      </c>
    </row>
    <row r="2">
      <c r="A2" s="2" t="inlineStr">
        <is>
          <t>These drive the On track / Watch / Off track status on the Dashboard. Review once a quarter.</t>
        </is>
      </c>
    </row>
    <row r="3">
      <c r="A3" s="3" t="inlineStr">
        <is>
          <t>ILLUSTRATIVE SAMPLE DATA. Replace with your own figures. Not based on any real company.</t>
        </is>
      </c>
    </row>
    <row r="5" ht="32" customHeight="1">
      <c r="A5" s="14" t="inlineStr">
        <is>
          <t>Setting</t>
        </is>
      </c>
      <c r="B5" s="14" t="inlineStr">
        <is>
          <t>Value</t>
        </is>
      </c>
      <c r="C5" s="14" t="inlineStr">
        <is>
          <t>How it’s used</t>
        </is>
      </c>
    </row>
    <row r="6">
      <c r="A6" s="58" t="inlineStr">
        <is>
          <t>Watch tolerance</t>
        </is>
      </c>
      <c r="B6" s="59" t="n">
        <v>0.05</v>
      </c>
      <c r="C6" s="60" t="inlineStr">
        <is>
          <t>How far below target a metric can fall and still show Watch rather than Off track.</t>
        </is>
      </c>
    </row>
    <row r="7">
      <c r="A7" s="58" t="inlineStr">
        <is>
          <t>Gross margin target</t>
        </is>
      </c>
      <c r="B7" s="59" t="n">
        <v>0.42</v>
      </c>
      <c r="C7" s="60" t="inlineStr">
        <is>
          <t>Weekly gross margin %. Below target is Watch; below target minus tolerance is Off track.</t>
        </is>
      </c>
    </row>
    <row r="8">
      <c r="A8" s="58" t="inlineStr">
        <is>
          <t>Operating margin target</t>
        </is>
      </c>
      <c r="B8" s="59" t="n">
        <v>0.08</v>
      </c>
      <c r="C8" s="60" t="inlineStr">
        <is>
          <t>Weekly operating profit as a % of revenue.</t>
        </is>
      </c>
    </row>
    <row r="9">
      <c r="A9" s="58" t="inlineStr">
        <is>
          <t>Minimum cash balance</t>
        </is>
      </c>
      <c r="B9" s="61" t="n">
        <v>1500000</v>
      </c>
      <c r="C9" s="60" t="inlineStr">
        <is>
          <t>Ending cash below this is Off track.</t>
        </is>
      </c>
    </row>
    <row r="10">
      <c r="A10" s="58" t="inlineStr">
        <is>
          <t>Minimum runway (months)</t>
        </is>
      </c>
      <c r="B10" s="62" t="n">
        <v>9</v>
      </c>
      <c r="C10" s="60" t="inlineStr">
        <is>
          <t>Applies only when the business is burning cash.</t>
        </is>
      </c>
    </row>
    <row r="11">
      <c r="A11" s="58" t="inlineStr">
        <is>
          <t>Next-quarter bookings target</t>
        </is>
      </c>
      <c r="B11" s="61" t="n">
        <v>3400000</v>
      </c>
      <c r="C11" s="60" t="inlineStr">
        <is>
          <t>Weighted pipeline is compared to this to give pipeline coverage.</t>
        </is>
      </c>
    </row>
    <row r="12">
      <c r="A12" s="58" t="inlineStr">
        <is>
          <t>Pipeline coverage target</t>
        </is>
      </c>
      <c r="B12" s="63" t="n">
        <v>1</v>
      </c>
      <c r="C12" s="60" t="inlineStr">
        <is>
          <t>Weighted pipeline ÷ next-quarter bookings target.</t>
        </is>
      </c>
    </row>
    <row r="13">
      <c r="A13" s="58" t="inlineStr">
        <is>
          <t>Weekly bookings target</t>
        </is>
      </c>
      <c r="B13" s="61" t="n">
        <v>260000</v>
      </c>
      <c r="C13" s="60" t="inlineStr">
        <is>
          <t>New bookings signed in the week.</t>
        </is>
      </c>
    </row>
    <row r="14">
      <c r="A14" s="58" t="inlineStr">
        <is>
          <t>Largest customer, max share</t>
        </is>
      </c>
      <c r="B14" s="59" t="n">
        <v>0.15</v>
      </c>
      <c r="C14" s="60" t="inlineStr">
        <is>
          <t>Largest customer as a share of trailing-12-month revenue.</t>
        </is>
      </c>
    </row>
    <row r="15">
      <c r="A15" s="58" t="inlineStr">
        <is>
          <t>Top five customers, max share</t>
        </is>
      </c>
      <c r="B15" s="59" t="n">
        <v>0.5</v>
      </c>
      <c r="C15" s="60" t="inlineStr">
        <is>
          <t>Top five customers as a share of trailing-12-month revenue.</t>
        </is>
      </c>
    </row>
    <row r="16">
      <c r="A16" s="58" t="inlineStr">
        <is>
          <t>Customer retention target</t>
        </is>
      </c>
      <c r="B16" s="59" t="n">
        <v>0.9</v>
      </c>
      <c r="C16" s="60" t="inlineStr">
        <is>
          <t>Share of customers active 12 months ago who are still active.</t>
        </is>
      </c>
    </row>
    <row r="17">
      <c r="A17" s="58" t="inlineStr">
        <is>
          <t>Net revenue retention target</t>
        </is>
      </c>
      <c r="B17" s="59" t="n">
        <v>1</v>
      </c>
      <c r="C17" s="60" t="inlineStr">
        <is>
          <t>Revenue from customers active 12 months ago, now vs. then.</t>
        </is>
      </c>
    </row>
    <row r="18">
      <c r="A18" s="58" t="inlineStr">
        <is>
          <t>On-time delivery target</t>
        </is>
      </c>
      <c r="B18" s="59" t="n">
        <v>0.95</v>
      </c>
      <c r="C18" s="60" t="inlineStr">
        <is>
          <t>Orders, projects, or milestones delivered on or before the committed date.</t>
        </is>
      </c>
    </row>
    <row r="19">
      <c r="A19" s="58" t="inlineStr">
        <is>
          <t>Customer escalations, max per week</t>
        </is>
      </c>
      <c r="B19" s="64" t="n">
        <v>3</v>
      </c>
      <c r="C19" s="60" t="inlineStr">
        <is>
          <t>Complaints or escalations that reached management.</t>
        </is>
      </c>
    </row>
    <row r="20">
      <c r="A20" s="58" t="inlineStr">
        <is>
          <t>Initiatives on track target</t>
        </is>
      </c>
      <c r="B20" s="59" t="n">
        <v>0.8</v>
      </c>
      <c r="C20" s="60" t="inlineStr">
        <is>
          <t>Share of strategic initiatives with status On track.</t>
        </is>
      </c>
    </row>
  </sheetData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A9B3C2"/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62" customWidth="1" min="2" max="2"/>
    <col width="62" customWidth="1" min="3" max="3"/>
  </cols>
  <sheetData>
    <row r="1" ht="28" customHeight="1">
      <c r="A1" s="1" t="inlineStr">
        <is>
          <t>Metric definitions</t>
        </is>
      </c>
    </row>
    <row r="2">
      <c r="A2" s="2" t="inlineStr">
        <is>
          <t>What each metric means, how it’s calculated here, and how to use it in the weekly meeting.</t>
        </is>
      </c>
    </row>
    <row r="3">
      <c r="A3" s="3" t="inlineStr">
        <is>
          <t>ILLUSTRATIVE SAMPLE DATA. Replace with your own figures. Not based on any real company.</t>
        </is>
      </c>
    </row>
    <row r="5" ht="32" customHeight="1">
      <c r="A5" s="14" t="inlineStr">
        <is>
          <t>Metric</t>
        </is>
      </c>
      <c r="B5" s="14" t="inlineStr">
        <is>
          <t>Definition and calculation</t>
        </is>
      </c>
      <c r="C5" s="14" t="inlineStr">
        <is>
          <t>How to use it in the weekly meeting</t>
        </is>
      </c>
    </row>
    <row r="6" ht="49" customHeight="1">
      <c r="A6" s="65" t="inlineStr">
        <is>
          <t>Revenue vs. budget</t>
        </is>
      </c>
      <c r="B6" s="66" t="inlineStr">
        <is>
          <t>Revenue recognized in the week, compared with the weekly budget. Variance % = revenue ÷ budget − 1. Quarter to date sums weeks 1 through the selected week.</t>
        </is>
      </c>
      <c r="C6" s="66" t="inlineStr">
        <is>
          <t>Look at quarter to date before the single week; one week is noise, three in a row is a trend. Ask what has changed in the forecast, not just why the week was light.</t>
        </is>
      </c>
    </row>
    <row r="7" ht="49" customHeight="1">
      <c r="A7" s="65" t="inlineStr">
        <is>
          <t>Gross margin %</t>
        </is>
      </c>
      <c r="B7" s="66" t="inlineStr">
        <is>
          <t>(Revenue − cost of revenue) ÷ revenue. Cost of revenue is the direct cost of delivering what you sold: materials, delivery labor, hosting, subcontractors.</t>
        </is>
      </c>
      <c r="C7" s="66" t="inlineStr">
        <is>
          <t>A drop of a point or two is usually pricing, mix, or delivery overruns. Ask which one, and whether it’s one customer or project or broad-based.</t>
        </is>
      </c>
    </row>
    <row r="8" ht="49" customHeight="1">
      <c r="A8" s="65" t="inlineStr">
        <is>
          <t>Operating margin %</t>
        </is>
      </c>
      <c r="B8" s="66" t="inlineStr">
        <is>
          <t>Gross profit minus operating expenses, divided by revenue. Operating expenses are overheads such as sales, marketing, G&amp;A, and R&amp;D.</t>
        </is>
      </c>
      <c r="C8" s="66" t="inlineStr">
        <is>
          <t>Use it to check that growth isn’t being bought with overhead. Compare the 4-week average, as weekly expenses are lumpy.</t>
        </is>
      </c>
    </row>
    <row r="9" ht="34" customHeight="1">
      <c r="A9" s="65" t="inlineStr">
        <is>
          <t>Ending cash</t>
        </is>
      </c>
      <c r="B9" s="66" t="inlineStr">
        <is>
          <t>Opening cash plus receipts minus payments for the week. Use actual bank balances when you have them.</t>
        </is>
      </c>
      <c r="C9" s="66" t="inlineStr">
        <is>
          <t>The question is always what cash will be in eight to thirteen weeks. If you don’t have a 13-week cash forecast, build one.</t>
        </is>
      </c>
    </row>
    <row r="10" ht="49" customHeight="1">
      <c r="A10" s="65" t="inlineStr">
        <is>
          <t>Cash runway</t>
        </is>
      </c>
      <c r="B10" s="66" t="inlineStr">
        <is>
          <t>Ending cash ÷ average monthly net burn, using the last four weeks (monthly burn = weekly burn × 52 ÷ 12). Shows “Cash positive” when receipts exceed payments.</t>
        </is>
      </c>
      <c r="C10" s="66" t="inlineStr">
        <is>
          <t>If runway is below the minimum, it moves to the top of the agenda. Agree specific actions on collections, spending, or financing, with owners and dates.</t>
        </is>
      </c>
    </row>
    <row r="11" ht="49" customHeight="1">
      <c r="A11" s="65" t="inlineStr">
        <is>
          <t>Pipeline coverage</t>
        </is>
      </c>
      <c r="B11" s="66" t="inlineStr">
        <is>
          <t>Weighted pipeline ÷ next-quarter bookings target. Weighted pipeline = deal value × stage probability, summed across open deals.</t>
        </is>
      </c>
      <c r="C11" s="66" t="inlineStr">
        <is>
          <t>Coverage below target this quarter is next quarter’s revenue miss. Check for stale deals on the Pipeline tab before trusting the number.</t>
        </is>
      </c>
    </row>
    <row r="12" ht="34" customHeight="1">
      <c r="A12" s="65" t="inlineStr">
        <is>
          <t>New bookings</t>
        </is>
      </c>
      <c r="B12" s="66" t="inlineStr">
        <is>
          <t>Value of new contracts or orders signed in the week.</t>
        </is>
      </c>
      <c r="C12" s="66" t="inlineStr">
        <is>
          <t>Compare with the 4-week average. Ask what’s expected to close next week and what would stop it.</t>
        </is>
      </c>
    </row>
    <row r="13" ht="34" customHeight="1">
      <c r="A13" s="65" t="inlineStr">
        <is>
          <t>Customer concentration</t>
        </is>
      </c>
      <c r="B13" s="66" t="inlineStr">
        <is>
          <t>Largest customer, and top five customers, as a share of trailing-12-month revenue.</t>
        </is>
      </c>
      <c r="C13" s="66" t="inlineStr">
        <is>
          <t>Not a weekly discussion item unless it changes. Review the mitigation plan for any customer above the threshold quarterly.</t>
        </is>
      </c>
    </row>
    <row r="14" ht="34" customHeight="1">
      <c r="A14" s="65" t="inlineStr">
        <is>
          <t>Customer retention</t>
        </is>
      </c>
      <c r="B14" s="66" t="inlineStr">
        <is>
          <t>Customers active 12 months ago who are still active today, divided by customers active 12 months ago.</t>
        </is>
      </c>
      <c r="C14" s="66" t="inlineStr">
        <is>
          <t>Every lost customer deserves a short review: why they left, and whether the cause affects others.</t>
        </is>
      </c>
    </row>
    <row r="15" ht="49" customHeight="1">
      <c r="A15" s="65" t="inlineStr">
        <is>
          <t>Net revenue retention</t>
        </is>
      </c>
      <c r="B15" s="66" t="inlineStr">
        <is>
          <t>Revenue in the last 12 months from customers who were active 12 months ago, divided by their revenue in the prior 12 months. Above 100% means existing customers are growing.</t>
        </is>
      </c>
      <c r="C15" s="66" t="inlineStr">
        <is>
          <t>Below 100% means growth depends entirely on new customers. Ask where the shrinkage is coming from.</t>
        </is>
      </c>
    </row>
    <row r="16" ht="49" customHeight="1">
      <c r="A16" s="65" t="inlineStr">
        <is>
          <t>On-time delivery %</t>
        </is>
      </c>
      <c r="B16" s="66" t="inlineStr">
        <is>
          <t>Deliveries, projects, or milestones completed on or before the committed date, divided by those due in the week.</t>
        </is>
      </c>
      <c r="C16" s="66" t="inlineStr">
        <is>
          <t>Use the exceptions, not the average. Ask what caused each late delivery and whether the customer heard about it from you first.</t>
        </is>
      </c>
    </row>
    <row r="17" ht="34" customHeight="1">
      <c r="A17" s="65" t="inlineStr">
        <is>
          <t>Customer escalations</t>
        </is>
      </c>
      <c r="B17" s="66" t="inlineStr">
        <is>
          <t>Complaints or issues that reached management in the week.</t>
        </is>
      </c>
      <c r="C17" s="66" t="inlineStr">
        <is>
          <t>One escalation is a customer problem; the same type twice is a process problem. Track the type, not just the count.</t>
        </is>
      </c>
    </row>
    <row r="18" ht="34" customHeight="1">
      <c r="A18" s="65" t="inlineStr">
        <is>
          <t>Strategic initiatives on track</t>
        </is>
      </c>
      <c r="B18" s="66" t="inlineStr">
        <is>
          <t>Initiatives marked On track or Complete, divided by all initiatives listed.</t>
        </is>
      </c>
      <c r="C18" s="66" t="inlineStr">
        <is>
          <t>Spend time only on initiatives At risk or Off track. Ask the owner what decision or support they need from the team.</t>
        </is>
      </c>
    </row>
    <row r="19" ht="49" customHeight="1">
      <c r="A19" s="65" t="inlineStr">
        <is>
          <t>Open actions overdue</t>
        </is>
      </c>
      <c r="B19" s="66" t="inlineStr">
        <is>
          <t>Actions not marked Done whose due date is before the selected week-ending date.</t>
        </is>
      </c>
      <c r="C19" s="66" t="inlineStr">
        <is>
          <t>Review overdue items first in every meeting. Persistent overdue actions are a capacity or priority problem, not a reminder problem.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Matthew Fusco | matthewdfusco.com</dc:creator>
  <dc:title xmlns:dc="http://purl.org/dc/elements/1.1/">CEO Weekly Operating Dashboard</dc:title>
  <dc:description xmlns:dc="http://purl.org/dc/elements/1.1/">Illustrative template with sample data.</dc:description>
  <dcterms:created xmlns:dcterms="http://purl.org/dc/terms/" xmlns:xsi="http://www.w3.org/2001/XMLSchema-instance" xsi:type="dcterms:W3CDTF">2026-10-19T11:24:25Z</dcterms:created>
  <dcterms:modified xmlns:dcterms="http://purl.org/dc/terms/" xmlns:xsi="http://www.w3.org/2001/XMLSchema-instance" xsi:type="dcterms:W3CDTF">2026-10-19T11:24:25Z</dcterms:modified>
</cp:coreProperties>
</file>